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05" windowWidth="14805" windowHeight="8010"/>
  </bookViews>
  <sheets>
    <sheet name="Aktif" sheetId="1" r:id="rId1"/>
    <sheet name="Pasif" sheetId="2" r:id="rId2"/>
    <sheet name="KZ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H83" i="3" l="1"/>
  <c r="H79" i="3"/>
  <c r="H78" i="3"/>
  <c r="H77" i="3"/>
  <c r="H75" i="3"/>
  <c r="H74" i="3"/>
  <c r="H73" i="3"/>
  <c r="H71" i="3"/>
  <c r="H68" i="3"/>
  <c r="I65" i="3"/>
  <c r="I64" i="3" s="1"/>
  <c r="H65" i="3"/>
  <c r="H64" i="3" s="1"/>
  <c r="H62" i="3"/>
  <c r="H59" i="3"/>
  <c r="H57" i="3"/>
  <c r="H56" i="3"/>
  <c r="H55" i="3"/>
  <c r="H54" i="3" s="1"/>
  <c r="H53" i="3" s="1"/>
  <c r="I54" i="3"/>
  <c r="I53" i="3" s="1"/>
  <c r="I80" i="3" s="1"/>
  <c r="H50" i="3"/>
  <c r="H47" i="3"/>
  <c r="H44" i="3" s="1"/>
  <c r="I44" i="3"/>
  <c r="I41" i="3"/>
  <c r="I36" i="3" s="1"/>
  <c r="I29" i="3" s="1"/>
  <c r="H41" i="3"/>
  <c r="H37" i="3"/>
  <c r="H36" i="3"/>
  <c r="H35" i="3"/>
  <c r="H33" i="3"/>
  <c r="H31" i="3"/>
  <c r="I30" i="3"/>
  <c r="H30" i="3"/>
  <c r="H27" i="3"/>
  <c r="H26" i="3"/>
  <c r="H25" i="3"/>
  <c r="H24" i="3" s="1"/>
  <c r="I24" i="3"/>
  <c r="H22" i="3"/>
  <c r="H20" i="3"/>
  <c r="H19" i="3" s="1"/>
  <c r="I19" i="3"/>
  <c r="H18" i="3"/>
  <c r="H17" i="3"/>
  <c r="H16" i="3"/>
  <c r="H15" i="3"/>
  <c r="I14" i="3"/>
  <c r="H14" i="3"/>
  <c r="H13" i="3"/>
  <c r="H12" i="3"/>
  <c r="I11" i="3"/>
  <c r="I10" i="3" s="1"/>
  <c r="I9" i="3" s="1"/>
  <c r="I51" i="3" s="1"/>
  <c r="I82" i="3" s="1"/>
  <c r="I84" i="3" s="1"/>
  <c r="H11" i="3"/>
  <c r="H10" i="3" s="1"/>
  <c r="L70" i="2"/>
  <c r="K70" i="2"/>
  <c r="M70" i="2" s="1"/>
  <c r="H70" i="2"/>
  <c r="M69" i="2"/>
  <c r="J69" i="2"/>
  <c r="M68" i="2"/>
  <c r="J68" i="2"/>
  <c r="M67" i="2"/>
  <c r="J67" i="2"/>
  <c r="M66" i="2"/>
  <c r="I66" i="2"/>
  <c r="I70" i="2" s="1"/>
  <c r="K59" i="2"/>
  <c r="M59" i="2" s="1"/>
  <c r="M58" i="2" s="1"/>
  <c r="H59" i="2"/>
  <c r="J59" i="2" s="1"/>
  <c r="J58" i="2" s="1"/>
  <c r="K58" i="2"/>
  <c r="M52" i="2"/>
  <c r="J52" i="2"/>
  <c r="H52" i="2"/>
  <c r="M49" i="2"/>
  <c r="M48" i="2" s="1"/>
  <c r="M44" i="2" s="1"/>
  <c r="H49" i="2"/>
  <c r="J49" i="2" s="1"/>
  <c r="J48" i="2" s="1"/>
  <c r="K48" i="2"/>
  <c r="H48" i="2"/>
  <c r="H44" i="2" s="1"/>
  <c r="M46" i="2"/>
  <c r="J46" i="2"/>
  <c r="J45" i="2" s="1"/>
  <c r="J44" i="2" s="1"/>
  <c r="M45" i="2"/>
  <c r="K45" i="2"/>
  <c r="H45" i="2"/>
  <c r="K44" i="2"/>
  <c r="M43" i="2"/>
  <c r="J43" i="2"/>
  <c r="M42" i="2"/>
  <c r="J42" i="2"/>
  <c r="M41" i="2"/>
  <c r="J41" i="2"/>
  <c r="M40" i="2"/>
  <c r="J40" i="2"/>
  <c r="K38" i="2"/>
  <c r="M38" i="2" s="1"/>
  <c r="H38" i="2"/>
  <c r="J38" i="2" s="1"/>
  <c r="M37" i="2"/>
  <c r="J37" i="2"/>
  <c r="M36" i="2"/>
  <c r="J36" i="2"/>
  <c r="M35" i="2"/>
  <c r="J35" i="2"/>
  <c r="M31" i="2"/>
  <c r="H31" i="2"/>
  <c r="J31" i="2" s="1"/>
  <c r="J28" i="2" s="1"/>
  <c r="M29" i="2"/>
  <c r="M28" i="2" s="1"/>
  <c r="J29" i="2"/>
  <c r="L28" i="2"/>
  <c r="K28" i="2"/>
  <c r="I28" i="2"/>
  <c r="H28" i="2"/>
  <c r="M21" i="2"/>
  <c r="M19" i="2" s="1"/>
  <c r="J21" i="2"/>
  <c r="L19" i="2"/>
  <c r="L17" i="2" s="1"/>
  <c r="K19" i="2"/>
  <c r="K17" i="2" s="1"/>
  <c r="M17" i="2" s="1"/>
  <c r="J19" i="2"/>
  <c r="I19" i="2"/>
  <c r="H19" i="2"/>
  <c r="H17" i="2" s="1"/>
  <c r="J17" i="2" s="1"/>
  <c r="I17" i="2"/>
  <c r="M15" i="2"/>
  <c r="J15" i="2"/>
  <c r="M14" i="2"/>
  <c r="J14" i="2"/>
  <c r="M13" i="2"/>
  <c r="J13" i="2"/>
  <c r="M12" i="2"/>
  <c r="J12" i="2"/>
  <c r="M11" i="2"/>
  <c r="J11" i="2"/>
  <c r="J9" i="2" s="1"/>
  <c r="M10" i="2"/>
  <c r="M9" i="2" s="1"/>
  <c r="J10" i="2"/>
  <c r="L9" i="2"/>
  <c r="K9" i="2"/>
  <c r="I9" i="2"/>
  <c r="I62" i="2" s="1"/>
  <c r="H9" i="2"/>
  <c r="M59" i="1"/>
  <c r="L59" i="1"/>
  <c r="K59" i="1"/>
  <c r="J59" i="1"/>
  <c r="H59" i="1"/>
  <c r="M58" i="1"/>
  <c r="H58" i="1"/>
  <c r="H56" i="1" s="1"/>
  <c r="M57" i="1"/>
  <c r="M56" i="1" s="1"/>
  <c r="J57" i="1"/>
  <c r="K56" i="1"/>
  <c r="M46" i="1"/>
  <c r="J46" i="1"/>
  <c r="M45" i="1"/>
  <c r="J45" i="1"/>
  <c r="M41" i="1"/>
  <c r="J41" i="1"/>
  <c r="M40" i="1"/>
  <c r="J40" i="1"/>
  <c r="M39" i="1"/>
  <c r="J39" i="1"/>
  <c r="M38" i="1"/>
  <c r="L38" i="1"/>
  <c r="K38" i="1"/>
  <c r="J38" i="1"/>
  <c r="I38" i="1"/>
  <c r="H38" i="1"/>
  <c r="M37" i="1"/>
  <c r="J37" i="1"/>
  <c r="M36" i="1"/>
  <c r="J36" i="1"/>
  <c r="K35" i="1"/>
  <c r="M35" i="1" s="1"/>
  <c r="J35" i="1"/>
  <c r="H35" i="1"/>
  <c r="M34" i="1"/>
  <c r="J34" i="1"/>
  <c r="M33" i="1"/>
  <c r="J33" i="1"/>
  <c r="K32" i="1"/>
  <c r="M32" i="1" s="1"/>
  <c r="J32" i="1"/>
  <c r="H32" i="1"/>
  <c r="M31" i="1"/>
  <c r="J31" i="1"/>
  <c r="M30" i="1"/>
  <c r="J30" i="1"/>
  <c r="K29" i="1"/>
  <c r="M29" i="1" s="1"/>
  <c r="J29" i="1"/>
  <c r="H29" i="1"/>
  <c r="J28" i="1"/>
  <c r="H28" i="1"/>
  <c r="M27" i="1"/>
  <c r="J27" i="1"/>
  <c r="M26" i="1"/>
  <c r="I26" i="1"/>
  <c r="H26" i="1"/>
  <c r="J26" i="1" s="1"/>
  <c r="J25" i="1" s="1"/>
  <c r="M25" i="1"/>
  <c r="L25" i="1"/>
  <c r="K25" i="1"/>
  <c r="I25" i="1"/>
  <c r="M24" i="1"/>
  <c r="J24" i="1"/>
  <c r="J20" i="1" s="1"/>
  <c r="M22" i="1"/>
  <c r="M20" i="1" s="1"/>
  <c r="M21" i="1"/>
  <c r="L20" i="1"/>
  <c r="K20" i="1"/>
  <c r="I20" i="1"/>
  <c r="H20" i="1"/>
  <c r="M18" i="1"/>
  <c r="J18" i="1"/>
  <c r="L16" i="1"/>
  <c r="M16" i="1" s="1"/>
  <c r="J16" i="1"/>
  <c r="I16" i="1"/>
  <c r="M15" i="1"/>
  <c r="I15" i="1"/>
  <c r="J15" i="1" s="1"/>
  <c r="J14" i="1" s="1"/>
  <c r="H15" i="1"/>
  <c r="L14" i="1"/>
  <c r="L61" i="1" s="1"/>
  <c r="K14" i="1"/>
  <c r="H14" i="1"/>
  <c r="M12" i="1"/>
  <c r="J12" i="1"/>
  <c r="M11" i="1"/>
  <c r="J11" i="1"/>
  <c r="M10" i="1"/>
  <c r="L10" i="1"/>
  <c r="K10" i="1"/>
  <c r="J10" i="1"/>
  <c r="I10" i="1"/>
  <c r="H10" i="1"/>
  <c r="H80" i="3" l="1"/>
  <c r="H9" i="3"/>
  <c r="H29" i="3"/>
  <c r="J70" i="2"/>
  <c r="M62" i="2"/>
  <c r="K62" i="2"/>
  <c r="J62" i="2"/>
  <c r="L62" i="2"/>
  <c r="H58" i="2"/>
  <c r="H62" i="2" s="1"/>
  <c r="J66" i="2"/>
  <c r="I61" i="1"/>
  <c r="J61" i="1"/>
  <c r="M14" i="1"/>
  <c r="M61" i="1" s="1"/>
  <c r="K28" i="1"/>
  <c r="M28" i="1" s="1"/>
  <c r="I14" i="1"/>
  <c r="J58" i="1"/>
  <c r="J56" i="1" s="1"/>
  <c r="H25" i="1"/>
  <c r="H61" i="1" s="1"/>
  <c r="H51" i="3" l="1"/>
  <c r="H82" i="3" s="1"/>
  <c r="H84" i="3" s="1"/>
  <c r="K61" i="1"/>
</calcChain>
</file>

<file path=xl/sharedStrings.xml><?xml version="1.0" encoding="utf-8"?>
<sst xmlns="http://schemas.openxmlformats.org/spreadsheetml/2006/main" count="383" uniqueCount="237">
  <si>
    <t>TÜRKİYE GARANTİ BANKASI A.Ş</t>
  </si>
  <si>
    <t>KIBRIS ŞUBELERİ</t>
  </si>
  <si>
    <t>KARŞILAŞTIRMALI BİLANÇOSU</t>
  </si>
  <si>
    <t>CARİ DÖNEM</t>
  </si>
  <si>
    <t>ÖNCEKİ DÖNEM</t>
  </si>
  <si>
    <t>AKTİFLER</t>
  </si>
  <si>
    <t>( 31/12/2015)</t>
  </si>
  <si>
    <t>(31/12/2014)</t>
  </si>
  <si>
    <t>Dipnot</t>
  </si>
  <si>
    <t>TP</t>
  </si>
  <si>
    <t>YP</t>
  </si>
  <si>
    <t>TOPLAM</t>
  </si>
  <si>
    <t>I -</t>
  </si>
  <si>
    <t>NAKİT DEĞERLER</t>
  </si>
  <si>
    <t>A.</t>
  </si>
  <si>
    <t>Kasa</t>
  </si>
  <si>
    <t>B.</t>
  </si>
  <si>
    <t>Efektif Deposu</t>
  </si>
  <si>
    <t>C.</t>
  </si>
  <si>
    <t>Diğer</t>
  </si>
  <si>
    <t>II -</t>
  </si>
  <si>
    <t>BANKALAR</t>
  </si>
  <si>
    <t>(1)</t>
  </si>
  <si>
    <t xml:space="preserve">K.K.T.C.Merkez Bankası  </t>
  </si>
  <si>
    <t>Diğer Bankalar</t>
  </si>
  <si>
    <t xml:space="preserve"> 1) Yurtiçi Bankalar</t>
  </si>
  <si>
    <t xml:space="preserve"> 2) Yurtdışı Bankalar  </t>
  </si>
  <si>
    <t xml:space="preserve"> 3) Ters Repo İşlemlerinden Alacaklar</t>
  </si>
  <si>
    <t>III -</t>
  </si>
  <si>
    <t xml:space="preserve">MENKUL DEĞERLER CÜZDANI [ Net ]  </t>
  </si>
  <si>
    <t>(2)</t>
  </si>
  <si>
    <t>Devlet İç Borçlanma Senetleri</t>
  </si>
  <si>
    <t>Diğer Borçlanma Senetleri</t>
  </si>
  <si>
    <t>Hisse Senetleri</t>
  </si>
  <si>
    <t>D.</t>
  </si>
  <si>
    <t xml:space="preserve">Diğer Menkul Değerler </t>
  </si>
  <si>
    <t>IV -</t>
  </si>
  <si>
    <t xml:space="preserve">KREDİLER  </t>
  </si>
  <si>
    <t>(3)</t>
  </si>
  <si>
    <t>Kısa Vadeli</t>
  </si>
  <si>
    <t>Orta ve Uzun Vadeli</t>
  </si>
  <si>
    <t>V -</t>
  </si>
  <si>
    <t xml:space="preserve">TAKİPTEKİ ALACAKLAR [ Net ] </t>
  </si>
  <si>
    <t>(4)</t>
  </si>
  <si>
    <t>Tahsil İmkanı Sınırlı Krediler ve Diğer Alacaklar [ Net ]</t>
  </si>
  <si>
    <t xml:space="preserve"> 1) Brüt Alacak Bakiyesi</t>
  </si>
  <si>
    <t xml:space="preserve"> 2) Ayrılan Özel Karşılık ( - )</t>
  </si>
  <si>
    <t>Tahsili Şüpheli Krediler ve Diğer Alacaklar [ Net ]</t>
  </si>
  <si>
    <t>Zarar Niteliğindeki Krediler ve Diğer Alacaklar [ Net ]</t>
  </si>
  <si>
    <t xml:space="preserve"> 2) Ayrılan Karşılık ( - )</t>
  </si>
  <si>
    <t>VI -</t>
  </si>
  <si>
    <t>FAİZ VE GELİR TAHAKKUK VE REESKONTLARI</t>
  </si>
  <si>
    <t>Kredilerin</t>
  </si>
  <si>
    <t>Menkul Değerlerin</t>
  </si>
  <si>
    <t>VII -</t>
  </si>
  <si>
    <t>FİNANSAL KİRALAMA ALACAKLARI [ Net ] *</t>
  </si>
  <si>
    <t>Finansal Kiralama Alacakları</t>
  </si>
  <si>
    <t>Kazanılmamış Gelirler ( - )</t>
  </si>
  <si>
    <t>VIII -</t>
  </si>
  <si>
    <t>MEVDUAT YASAL KARŞILIKLARI</t>
  </si>
  <si>
    <t>IX -</t>
  </si>
  <si>
    <t xml:space="preserve">MUHTELİF ALACAKLAR </t>
  </si>
  <si>
    <t>(5)</t>
  </si>
  <si>
    <t>X -</t>
  </si>
  <si>
    <t xml:space="preserve">İŞTİRAKLER [ Net ]  </t>
  </si>
  <si>
    <t>(6)</t>
  </si>
  <si>
    <t xml:space="preserve">Mali İştirakler </t>
  </si>
  <si>
    <t xml:space="preserve">Mali Olmayan İştirakler </t>
  </si>
  <si>
    <t>XI -</t>
  </si>
  <si>
    <t xml:space="preserve">BAĞLI ORTAKLIKLAR [ Net ] </t>
  </si>
  <si>
    <t>Mali Ortaklıklar</t>
  </si>
  <si>
    <t>Mali Olmayan Ortaklıklar</t>
  </si>
  <si>
    <t>XII -</t>
  </si>
  <si>
    <t xml:space="preserve">BAĞLI MENKUL KIYMETLER [ Net ]  </t>
  </si>
  <si>
    <t>(7)</t>
  </si>
  <si>
    <t>Diğer Menkul Kıymetler</t>
  </si>
  <si>
    <t>XIII -</t>
  </si>
  <si>
    <t xml:space="preserve">SABİT KIYMETLER [ Net ]  </t>
  </si>
  <si>
    <t>(8)</t>
  </si>
  <si>
    <t>Defter Değeri</t>
  </si>
  <si>
    <t>Birikmiş Amortismanlar ( - )</t>
  </si>
  <si>
    <t>XIV -</t>
  </si>
  <si>
    <t xml:space="preserve">DİĞER AKTİFLER </t>
  </si>
  <si>
    <t>(9)</t>
  </si>
  <si>
    <t xml:space="preserve">TOPLAM AKTİFLER </t>
  </si>
  <si>
    <t>(19)</t>
  </si>
  <si>
    <t>( * ) Yasa ile yetkilendirilen bankalar tarafından kullanılır.</t>
  </si>
  <si>
    <t xml:space="preserve"> -8-</t>
  </si>
  <si>
    <t>PASİFLER</t>
  </si>
  <si>
    <t>( 31/12/2014)</t>
  </si>
  <si>
    <t xml:space="preserve">MEVDUAT </t>
  </si>
  <si>
    <t>(10)</t>
  </si>
  <si>
    <t>Tasarruf Mevduatı</t>
  </si>
  <si>
    <t>Resmi Kuruluşlar Mevduatı</t>
  </si>
  <si>
    <t>Ticari Kuruluşlar Mevduatı</t>
  </si>
  <si>
    <t>Diğer Kuruluşlar Mevduatı</t>
  </si>
  <si>
    <t>E.</t>
  </si>
  <si>
    <t>Bankalar Mevduatı</t>
  </si>
  <si>
    <t>F.</t>
  </si>
  <si>
    <t>Altın Depo Hesapları</t>
  </si>
  <si>
    <t xml:space="preserve">II - </t>
  </si>
  <si>
    <t>REPO İŞLEMLERİNDEN SAĞLANAN FONLAR</t>
  </si>
  <si>
    <t>(11)</t>
  </si>
  <si>
    <t xml:space="preserve">ALINAN KREDİLER </t>
  </si>
  <si>
    <t>(12)</t>
  </si>
  <si>
    <t>K.K.T.C.Merkez Bankası Kredileri</t>
  </si>
  <si>
    <t>Alınan Diğer Krediler</t>
  </si>
  <si>
    <t xml:space="preserve"> 1) Yurtiçi banka ve kuruluşlardan</t>
  </si>
  <si>
    <t xml:space="preserve"> 2) Yurtdışı banka, kuruluş ve fonlardan</t>
  </si>
  <si>
    <t xml:space="preserve"> 3) Sermaye Benzeri Krediler</t>
  </si>
  <si>
    <t xml:space="preserve">IV - </t>
  </si>
  <si>
    <t xml:space="preserve">FONLAR </t>
  </si>
  <si>
    <t>(13)</t>
  </si>
  <si>
    <t xml:space="preserve">ÇIKARILAN MENKUL KIYMETLER [ Net ]  </t>
  </si>
  <si>
    <t>(14)</t>
  </si>
  <si>
    <t>Bonolar</t>
  </si>
  <si>
    <t>Varlığa Dayalı Menkul Kıymetler</t>
  </si>
  <si>
    <t>Tahviller</t>
  </si>
  <si>
    <t xml:space="preserve">VI - </t>
  </si>
  <si>
    <t>FAİZ VE GİDER REESKONTLARI</t>
  </si>
  <si>
    <t>Mevduatın</t>
  </si>
  <si>
    <t>Alınan Kredilerin</t>
  </si>
  <si>
    <t xml:space="preserve">VII - </t>
  </si>
  <si>
    <t xml:space="preserve">FİNANSAL KİRALAMA BORÇLARI [ Net ] </t>
  </si>
  <si>
    <t>Finansal Kiralama Borçları</t>
  </si>
  <si>
    <t>Ertelenmiş Finansal Kiralama Giderleri ( - )</t>
  </si>
  <si>
    <t>ÖDENECEK VERGİ, RESİM, HARÇ VE PRİMLER</t>
  </si>
  <si>
    <t>İTHALAT TRANSFER EMİRLERİ</t>
  </si>
  <si>
    <t xml:space="preserve">MUHTELİF BORÇLAR </t>
  </si>
  <si>
    <t>(15)</t>
  </si>
  <si>
    <t>KARŞILIKLAR</t>
  </si>
  <si>
    <t>Kıdem Tazminatı Karşılığı</t>
  </si>
  <si>
    <t>Genel Kredi Karşılıkları</t>
  </si>
  <si>
    <t>Vergi Karşılığı</t>
  </si>
  <si>
    <t>Diğer Karşılıklar</t>
  </si>
  <si>
    <t xml:space="preserve">DİĞER PASİFLER  </t>
  </si>
  <si>
    <t>(16)</t>
  </si>
  <si>
    <t xml:space="preserve">ÖZKAYNAKLAR </t>
  </si>
  <si>
    <t>(17)</t>
  </si>
  <si>
    <t xml:space="preserve">Ödenmiş Sermaye  </t>
  </si>
  <si>
    <t xml:space="preserve"> 1) Nominal Sermaye</t>
  </si>
  <si>
    <t xml:space="preserve"> 2) Ödenmemiş Sermaye  ( - )</t>
  </si>
  <si>
    <t>Kanuni Yedek Akçeler</t>
  </si>
  <si>
    <t xml:space="preserve"> 1) Kanuni Yedek Akçeler</t>
  </si>
  <si>
    <t xml:space="preserve"> 2) Emisyon(Hisse Senedi İhraç)Primleri</t>
  </si>
  <si>
    <t xml:space="preserve"> 3) Diğer Kanuni Yedek Akçeler</t>
  </si>
  <si>
    <t>İhtiyari Yedek Akçeler</t>
  </si>
  <si>
    <t>Yeniden Değerleme Fonları</t>
  </si>
  <si>
    <t xml:space="preserve">Değerleme Farkları </t>
  </si>
  <si>
    <t>(18)</t>
  </si>
  <si>
    <t>Zarar</t>
  </si>
  <si>
    <t xml:space="preserve"> 1) Dönem Zararı</t>
  </si>
  <si>
    <t xml:space="preserve"> 2) Geçmiş Yıl Zararları</t>
  </si>
  <si>
    <t>KÂR</t>
  </si>
  <si>
    <t>Dönem Kârı</t>
  </si>
  <si>
    <t>Geçmiş Yıl Kârları</t>
  </si>
  <si>
    <t xml:space="preserve">TOPLAM PASİFLER  </t>
  </si>
  <si>
    <t xml:space="preserve">BİLANÇO DIŞI YÜKÜMLÜLÜKLER </t>
  </si>
  <si>
    <t xml:space="preserve">GARANTİ VE KEFALETLER </t>
  </si>
  <si>
    <t xml:space="preserve">TAAHHÜTLER </t>
  </si>
  <si>
    <t xml:space="preserve">DÖVİZ VE FAİZ HADDİ İLE İLGİLİ İŞLEMLER </t>
  </si>
  <si>
    <t xml:space="preserve">EMANET VE REHİNLİ KIYMETLER </t>
  </si>
  <si>
    <t>KARŞILAŞTIRMALI KÂR VE ZARAR CETVELİ</t>
  </si>
  <si>
    <t>(31/12/2015)</t>
  </si>
  <si>
    <t>I-</t>
  </si>
  <si>
    <t xml:space="preserve">FAİZ GELİRLERİ  </t>
  </si>
  <si>
    <t>Kredilerden Alınan Faizler</t>
  </si>
  <si>
    <t xml:space="preserve"> 1) TP Kredilerden Alınan Faizler</t>
  </si>
  <si>
    <t xml:space="preserve">    a - Kısa Vadeli Kredilerden</t>
  </si>
  <si>
    <t xml:space="preserve">    b - Orta ve Uzun Vadeli Kredilerden</t>
  </si>
  <si>
    <t xml:space="preserve"> 2) YP Kredilerden Alınan Faizler</t>
  </si>
  <si>
    <t xml:space="preserve"> 3) Takipteki Alacaklardan Alınan Faizler</t>
  </si>
  <si>
    <t>Mevduat Munzam Karşılıklarından Alınan Faizler</t>
  </si>
  <si>
    <t>Bankalardan Alınan Faizler</t>
  </si>
  <si>
    <t xml:space="preserve"> 1) K.K.T.C.Merkez Bankasından</t>
  </si>
  <si>
    <t xml:space="preserve"> 2) Yurtiçi Bankalardan</t>
  </si>
  <si>
    <t xml:space="preserve"> 3) Yurtdışı Bankalardan</t>
  </si>
  <si>
    <t xml:space="preserve"> 4) Ters Repo İşlemlerinden Alınan Faizler</t>
  </si>
  <si>
    <t>Menkul Değerler Cüzdanından Alınan Faizler</t>
  </si>
  <si>
    <t xml:space="preserve"> 1) Kalkınma Bankası Tahvillerinden</t>
  </si>
  <si>
    <t xml:space="preserve"> 2) Diğer Menkul Kıymetlerden</t>
  </si>
  <si>
    <t xml:space="preserve">Diğer Faiz Gelirleri </t>
  </si>
  <si>
    <t xml:space="preserve">FAİZ GİDERLERİ  </t>
  </si>
  <si>
    <t>Mevduata Verilen Faizler</t>
  </si>
  <si>
    <t xml:space="preserve"> 1) Tasarruf Mevduatına</t>
  </si>
  <si>
    <t xml:space="preserve"> 2) Resmi Kuruluşlar Mevduatına</t>
  </si>
  <si>
    <t xml:space="preserve"> 3) Ticari Kuruluşlar Mevduatına</t>
  </si>
  <si>
    <t xml:space="preserve"> 4) Diğer Kuruluşlar Mevduatına</t>
  </si>
  <si>
    <t xml:space="preserve"> 5) Bankalar Mevduatına</t>
  </si>
  <si>
    <t xml:space="preserve">B. </t>
  </si>
  <si>
    <t>Döviz Mevduata Verilen Faizler</t>
  </si>
  <si>
    <t xml:space="preserve"> 6) Altın Depo Hesaplarına</t>
  </si>
  <si>
    <t>Repo İşlemlerine Verilen Faizler</t>
  </si>
  <si>
    <t xml:space="preserve">Kullanılan Kredilere Verilen Faizler </t>
  </si>
  <si>
    <t xml:space="preserve"> 1) K.K.T.C.Merkez Bankasına</t>
  </si>
  <si>
    <t xml:space="preserve"> 2) Yurtiçi Bankalara</t>
  </si>
  <si>
    <t xml:space="preserve"> 3) Yurtdışı Bankalara</t>
  </si>
  <si>
    <t xml:space="preserve"> 4) Diğer Kuruluşlara</t>
  </si>
  <si>
    <t>Çıkarılan Menkul Kıymetlere Verilen Faizler</t>
  </si>
  <si>
    <t xml:space="preserve">Diğer Faiz Giderleri </t>
  </si>
  <si>
    <t>NET FAİZ GELİRİ  [ I - II ]</t>
  </si>
  <si>
    <t xml:space="preserve">FAİZ DIŞI GELİRLER </t>
  </si>
  <si>
    <t>Alınan Ücret ve Komisyonlar</t>
  </si>
  <si>
    <t xml:space="preserve"> 1) Nakdi Kredilerden</t>
  </si>
  <si>
    <t xml:space="preserve"> 2) Gayri Nakdi Kredilerden</t>
  </si>
  <si>
    <t xml:space="preserve"> 3) Diğer</t>
  </si>
  <si>
    <t>Sermaye Piyasası İşlem Kârları</t>
  </si>
  <si>
    <t>Kambiyo Kârları</t>
  </si>
  <si>
    <t>İştirakler ve Bağlı Ortaklıklardan Alınan Kâr Payları(Temettü)</t>
  </si>
  <si>
    <t>Olağanüstü Gelirler</t>
  </si>
  <si>
    <t xml:space="preserve">Diğer Faiz Dışı Gelirler </t>
  </si>
  <si>
    <t xml:space="preserve">FAİZ DIŞI GİDERLER </t>
  </si>
  <si>
    <t>Verilen Ücret ve Komisyonlar</t>
  </si>
  <si>
    <t xml:space="preserve"> 1) Nakdi Kredilere Verilen</t>
  </si>
  <si>
    <t xml:space="preserve"> 2) Gayri Nakdi Kredilere Verilen</t>
  </si>
  <si>
    <t>Sermaye Piyasası İşlem Zararları</t>
  </si>
  <si>
    <t>Kambiyo Zararları</t>
  </si>
  <si>
    <t>Personel Giderleri</t>
  </si>
  <si>
    <t>Kıdem Tazminatı Provizyonu</t>
  </si>
  <si>
    <t>Kira Giderleri</t>
  </si>
  <si>
    <t>G.</t>
  </si>
  <si>
    <t>Amortisman Giderleri</t>
  </si>
  <si>
    <t>H.</t>
  </si>
  <si>
    <t>Vergi ve Harçlar</t>
  </si>
  <si>
    <t>I.</t>
  </si>
  <si>
    <t>Olağanüstü Giderler</t>
  </si>
  <si>
    <t>J.</t>
  </si>
  <si>
    <t>Takipteki Alacaklar Provizyonu</t>
  </si>
  <si>
    <t>K.</t>
  </si>
  <si>
    <t xml:space="preserve">Diğer Provizyonlar </t>
  </si>
  <si>
    <t>L.</t>
  </si>
  <si>
    <t xml:space="preserve">Diğer Faiz Dışı Giderler </t>
  </si>
  <si>
    <t>NET FAİZ DIŞI GELİRLER [ IV - V ]</t>
  </si>
  <si>
    <t>VERGİ ÖNCESİ KÂR / ZARAR [ III + VI ]</t>
  </si>
  <si>
    <t>VERGİ PROVİZYONU</t>
  </si>
  <si>
    <t>NET KÂR / ZARAR [ VII - VIII ]</t>
  </si>
  <si>
    <t xml:space="preserve"> -10-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</si>
</sst>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_₺_-;\-* #,##0.00\ _₺_-;_-* &quot;-&quot;??\ _₺_-;_-@_-"/>
    <numFmt numFmtId="165" formatCode="#,##0.00_ ;[Red]\-#,##0.00\ "/>
    <numFmt numFmtId="166" formatCode="_(* #,##0_);_(* \(#,##0\);_(* &quot;-&quot;_);_(@_)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 Tur"/>
      <family val="1"/>
      <charset val="162"/>
    </font>
    <font>
      <b/>
      <sz val="12"/>
      <name val="Times New Roman Tur"/>
      <family val="1"/>
      <charset val="162"/>
    </font>
    <font>
      <sz val="12"/>
      <name val="Times New Roman Tur"/>
      <family val="1"/>
      <charset val="162"/>
    </font>
    <font>
      <b/>
      <sz val="16"/>
      <name val="Times New Roman Tur"/>
      <family val="1"/>
      <charset val="162"/>
    </font>
    <font>
      <sz val="14"/>
      <name val="Times New Roman Tur"/>
      <family val="1"/>
      <charset val="162"/>
    </font>
    <font>
      <b/>
      <sz val="14"/>
      <name val="Times New Roman Tur"/>
      <family val="1"/>
      <charset val="162"/>
    </font>
    <font>
      <sz val="9"/>
      <name val="Times New Roman Tur"/>
      <family val="1"/>
      <charset val="162"/>
    </font>
    <font>
      <b/>
      <sz val="11"/>
      <name val="Times New Roman Tur"/>
      <family val="1"/>
      <charset val="162"/>
    </font>
    <font>
      <sz val="11"/>
      <name val="Times New Roman Tur"/>
      <family val="1"/>
      <charset val="162"/>
    </font>
    <font>
      <sz val="11"/>
      <name val="Times New Roman Tur"/>
    </font>
    <font>
      <sz val="12"/>
      <color indexed="10"/>
      <name val="Times New Roman Tur"/>
      <family val="1"/>
      <charset val="162"/>
    </font>
    <font>
      <sz val="11"/>
      <color indexed="10"/>
      <name val="Times New Roman Tur"/>
      <family val="1"/>
      <charset val="162"/>
    </font>
    <font>
      <sz val="12"/>
      <name val="Times New Roman Tur"/>
      <charset val="162"/>
    </font>
    <font>
      <b/>
      <sz val="11"/>
      <name val="Times New Roman Tur"/>
      <charset val="162"/>
    </font>
    <font>
      <sz val="11"/>
      <color theme="0"/>
      <name val="Times New Roman Tur"/>
      <family val="1"/>
      <charset val="162"/>
    </font>
    <font>
      <sz val="8"/>
      <color theme="1"/>
      <name val="Arial"/>
      <family val="2"/>
      <charset val="162"/>
    </font>
    <font>
      <b/>
      <sz val="11"/>
      <name val="MS Sans Serif"/>
      <family val="2"/>
      <charset val="162"/>
    </font>
    <font>
      <sz val="10"/>
      <color rgb="FFFF0000"/>
      <name val="MS Sans Serif"/>
      <family val="2"/>
      <charset val="162"/>
    </font>
    <font>
      <b/>
      <sz val="12"/>
      <name val="Times New Roman Tur"/>
      <charset val="162"/>
    </font>
    <font>
      <sz val="14"/>
      <name val="MS Sans Serif"/>
      <family val="2"/>
      <charset val="162"/>
    </font>
    <font>
      <b/>
      <sz val="10"/>
      <name val="MS Sans Serif"/>
      <family val="2"/>
      <charset val="162"/>
    </font>
    <font>
      <sz val="16"/>
      <name val="Times New Roman"/>
      <family val="1"/>
      <charset val="162"/>
    </font>
  </fonts>
  <fills count="2">
    <fill>
      <patternFill patternType="none"/>
    </fill>
    <fill>
      <patternFill patternType="gray125"/>
    </fill>
  </fills>
  <borders count="157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/>
      <bottom style="double">
        <color indexed="12"/>
      </bottom>
      <diagonal/>
    </border>
    <border>
      <left style="double">
        <color indexed="64"/>
      </left>
      <right/>
      <top style="double">
        <color indexed="12"/>
      </top>
      <bottom/>
      <diagonal/>
    </border>
    <border>
      <left/>
      <right/>
      <top style="double">
        <color indexed="12"/>
      </top>
      <bottom/>
      <diagonal/>
    </border>
    <border>
      <left style="double">
        <color indexed="39"/>
      </left>
      <right/>
      <top style="double">
        <color indexed="12"/>
      </top>
      <bottom style="medium">
        <color indexed="64"/>
      </bottom>
      <diagonal/>
    </border>
    <border>
      <left style="double">
        <color indexed="12"/>
      </left>
      <right/>
      <top style="double">
        <color indexed="12"/>
      </top>
      <bottom/>
      <diagonal/>
    </border>
    <border>
      <left style="medium">
        <color indexed="48"/>
      </left>
      <right style="medium">
        <color indexed="48"/>
      </right>
      <top style="double">
        <color indexed="12"/>
      </top>
      <bottom/>
      <diagonal/>
    </border>
    <border>
      <left style="medium">
        <color indexed="48"/>
      </left>
      <right style="double">
        <color indexed="48"/>
      </right>
      <top style="double">
        <color indexed="12"/>
      </top>
      <bottom/>
      <diagonal/>
    </border>
    <border>
      <left style="medium">
        <color indexed="48"/>
      </left>
      <right style="medium">
        <color indexed="48"/>
      </right>
      <top style="double">
        <color indexed="12"/>
      </top>
      <bottom style="medium">
        <color indexed="48"/>
      </bottom>
      <diagonal/>
    </border>
    <border>
      <left style="medium">
        <color indexed="48"/>
      </left>
      <right style="double">
        <color indexed="12"/>
      </right>
      <top style="double">
        <color indexed="12"/>
      </top>
      <bottom style="medium">
        <color indexed="48"/>
      </bottom>
      <diagonal/>
    </border>
    <border>
      <left style="double">
        <color indexed="39"/>
      </left>
      <right/>
      <top/>
      <bottom style="medium">
        <color indexed="10"/>
      </bottom>
      <diagonal/>
    </border>
    <border>
      <left style="double">
        <color indexed="12"/>
      </left>
      <right style="medium">
        <color indexed="48"/>
      </right>
      <top style="medium">
        <color indexed="39"/>
      </top>
      <bottom style="medium">
        <color indexed="10"/>
      </bottom>
      <diagonal/>
    </border>
    <border>
      <left style="medium">
        <color indexed="48"/>
      </left>
      <right style="medium">
        <color indexed="48"/>
      </right>
      <top style="medium">
        <color indexed="39"/>
      </top>
      <bottom style="medium">
        <color indexed="10"/>
      </bottom>
      <diagonal/>
    </border>
    <border>
      <left style="medium">
        <color indexed="48"/>
      </left>
      <right style="double">
        <color indexed="39"/>
      </right>
      <top style="medium">
        <color indexed="39"/>
      </top>
      <bottom style="medium">
        <color indexed="10"/>
      </bottom>
      <diagonal/>
    </border>
    <border>
      <left style="double">
        <color indexed="39"/>
      </left>
      <right style="double">
        <color indexed="39"/>
      </right>
      <top style="medium">
        <color indexed="39"/>
      </top>
      <bottom style="medium">
        <color rgb="FFFF0000"/>
      </bottom>
      <diagonal/>
    </border>
    <border>
      <left style="medium">
        <color indexed="48"/>
      </left>
      <right style="double">
        <color indexed="39"/>
      </right>
      <top style="medium">
        <color indexed="39"/>
      </top>
      <bottom style="medium">
        <color rgb="FFFF0000"/>
      </bottom>
      <diagonal/>
    </border>
    <border>
      <left style="double">
        <color indexed="39"/>
      </left>
      <right/>
      <top/>
      <bottom style="dotted">
        <color indexed="12"/>
      </bottom>
      <diagonal/>
    </border>
    <border>
      <left style="double">
        <color indexed="12"/>
      </left>
      <right style="medium">
        <color indexed="48"/>
      </right>
      <top/>
      <bottom style="dotted">
        <color indexed="12"/>
      </bottom>
      <diagonal/>
    </border>
    <border>
      <left style="medium">
        <color indexed="48"/>
      </left>
      <right style="medium">
        <color indexed="48"/>
      </right>
      <top/>
      <bottom style="dotted">
        <color indexed="12"/>
      </bottom>
      <diagonal/>
    </border>
    <border>
      <left style="medium">
        <color indexed="48"/>
      </left>
      <right/>
      <top/>
      <bottom style="dotted">
        <color indexed="12"/>
      </bottom>
      <diagonal/>
    </border>
    <border>
      <left style="medium">
        <color indexed="39"/>
      </left>
      <right style="medium">
        <color indexed="48"/>
      </right>
      <top/>
      <bottom style="dotted">
        <color indexed="12"/>
      </bottom>
      <diagonal/>
    </border>
    <border>
      <left style="medium">
        <color indexed="48"/>
      </left>
      <right style="medium">
        <color indexed="39"/>
      </right>
      <top/>
      <bottom style="dotted">
        <color indexed="12"/>
      </bottom>
      <diagonal/>
    </border>
    <border>
      <left/>
      <right style="double">
        <color indexed="48"/>
      </right>
      <top/>
      <bottom style="dotted">
        <color indexed="12"/>
      </bottom>
      <diagonal/>
    </border>
    <border>
      <left style="double">
        <color indexed="12"/>
      </left>
      <right/>
      <top/>
      <bottom style="dotted">
        <color indexed="12"/>
      </bottom>
      <diagonal/>
    </border>
    <border>
      <left style="medium">
        <color indexed="12"/>
      </left>
      <right style="medium">
        <color indexed="48"/>
      </right>
      <top style="dotted">
        <color indexed="12"/>
      </top>
      <bottom style="dotted">
        <color indexed="12"/>
      </bottom>
      <diagonal/>
    </border>
    <border>
      <left style="medium">
        <color indexed="39"/>
      </left>
      <right/>
      <top/>
      <bottom style="dotted">
        <color indexed="12"/>
      </bottom>
      <diagonal/>
    </border>
    <border>
      <left style="medium">
        <color indexed="12"/>
      </left>
      <right style="medium">
        <color indexed="39"/>
      </right>
      <top style="dotted">
        <color indexed="12"/>
      </top>
      <bottom style="dotted">
        <color indexed="12"/>
      </bottom>
      <diagonal/>
    </border>
    <border>
      <left style="medium">
        <color indexed="12"/>
      </left>
      <right style="medium">
        <color indexed="48"/>
      </right>
      <top/>
      <bottom style="dotted">
        <color indexed="12"/>
      </bottom>
      <diagonal/>
    </border>
    <border>
      <left style="double">
        <color indexed="12"/>
      </left>
      <right/>
      <top style="dotted">
        <color indexed="12"/>
      </top>
      <bottom style="medium">
        <color indexed="10"/>
      </bottom>
      <diagonal/>
    </border>
    <border>
      <left style="medium">
        <color indexed="12"/>
      </left>
      <right style="medium">
        <color indexed="12"/>
      </right>
      <top style="dotted">
        <color indexed="12"/>
      </top>
      <bottom style="medium">
        <color indexed="10"/>
      </bottom>
      <diagonal/>
    </border>
    <border>
      <left/>
      <right/>
      <top style="dotted">
        <color indexed="12"/>
      </top>
      <bottom style="medium">
        <color indexed="10"/>
      </bottom>
      <diagonal/>
    </border>
    <border>
      <left style="medium">
        <color indexed="39"/>
      </left>
      <right/>
      <top style="dotted">
        <color indexed="12"/>
      </top>
      <bottom style="medium">
        <color indexed="10"/>
      </bottom>
      <diagonal/>
    </border>
    <border>
      <left style="medium">
        <color indexed="12"/>
      </left>
      <right style="medium">
        <color indexed="39"/>
      </right>
      <top style="dotted">
        <color indexed="12"/>
      </top>
      <bottom style="medium">
        <color indexed="10"/>
      </bottom>
      <diagonal/>
    </border>
    <border>
      <left/>
      <right style="double">
        <color indexed="12"/>
      </right>
      <top style="dotted">
        <color indexed="12"/>
      </top>
      <bottom style="medium">
        <color indexed="10"/>
      </bottom>
      <diagonal/>
    </border>
    <border>
      <left style="medium">
        <color indexed="12"/>
      </left>
      <right style="medium">
        <color indexed="39"/>
      </right>
      <top/>
      <bottom style="dotted">
        <color indexed="12"/>
      </bottom>
      <diagonal/>
    </border>
    <border>
      <left style="double">
        <color indexed="39"/>
      </left>
      <right/>
      <top style="dotted">
        <color indexed="12"/>
      </top>
      <bottom style="dotted">
        <color indexed="39"/>
      </bottom>
      <diagonal/>
    </border>
    <border>
      <left style="double">
        <color indexed="12"/>
      </left>
      <right/>
      <top style="dotted">
        <color indexed="39"/>
      </top>
      <bottom style="dotted">
        <color indexed="39"/>
      </bottom>
      <diagonal/>
    </border>
    <border>
      <left style="medium">
        <color indexed="12"/>
      </left>
      <right style="medium">
        <color indexed="48"/>
      </right>
      <top style="dotted">
        <color indexed="39"/>
      </top>
      <bottom style="dotted">
        <color indexed="39"/>
      </bottom>
      <diagonal/>
    </border>
    <border>
      <left style="medium">
        <color indexed="48"/>
      </left>
      <right/>
      <top style="dotted">
        <color indexed="12"/>
      </top>
      <bottom style="dotted">
        <color indexed="39"/>
      </bottom>
      <diagonal/>
    </border>
    <border>
      <left style="medium">
        <color indexed="39"/>
      </left>
      <right/>
      <top style="dotted">
        <color indexed="39"/>
      </top>
      <bottom style="dotted">
        <color indexed="39"/>
      </bottom>
      <diagonal/>
    </border>
    <border>
      <left style="medium">
        <color indexed="12"/>
      </left>
      <right style="medium">
        <color indexed="39"/>
      </right>
      <top style="dotted">
        <color indexed="39"/>
      </top>
      <bottom style="dotted">
        <color indexed="39"/>
      </bottom>
      <diagonal/>
    </border>
    <border>
      <left/>
      <right style="double">
        <color indexed="48"/>
      </right>
      <top style="dotted">
        <color indexed="12"/>
      </top>
      <bottom style="dotted">
        <color indexed="39"/>
      </bottom>
      <diagonal/>
    </border>
    <border>
      <left style="double">
        <color indexed="39"/>
      </left>
      <right/>
      <top style="dotted">
        <color indexed="39"/>
      </top>
      <bottom style="dotted">
        <color indexed="39"/>
      </bottom>
      <diagonal/>
    </border>
    <border>
      <left style="medium">
        <color indexed="48"/>
      </left>
      <right/>
      <top style="dotted">
        <color indexed="39"/>
      </top>
      <bottom style="dotted">
        <color indexed="39"/>
      </bottom>
      <diagonal/>
    </border>
    <border>
      <left/>
      <right style="double">
        <color indexed="48"/>
      </right>
      <top style="dotted">
        <color indexed="39"/>
      </top>
      <bottom style="dotted">
        <color indexed="39"/>
      </bottom>
      <diagonal/>
    </border>
    <border>
      <left style="medium">
        <color indexed="48"/>
      </left>
      <right/>
      <top style="dotted">
        <color indexed="39"/>
      </top>
      <bottom style="dotted">
        <color indexed="12"/>
      </bottom>
      <diagonal/>
    </border>
    <border>
      <left style="medium">
        <color indexed="48"/>
      </left>
      <right style="medium">
        <color indexed="39"/>
      </right>
      <top style="dotted">
        <color indexed="39"/>
      </top>
      <bottom style="dotted">
        <color indexed="39"/>
      </bottom>
      <diagonal/>
    </border>
    <border>
      <left style="medium">
        <color indexed="12"/>
      </left>
      <right style="medium">
        <color indexed="12"/>
      </right>
      <top style="dotted">
        <color indexed="39"/>
      </top>
      <bottom style="medium">
        <color indexed="10"/>
      </bottom>
      <diagonal/>
    </border>
    <border>
      <left style="medium">
        <color indexed="12"/>
      </left>
      <right style="medium">
        <color indexed="39"/>
      </right>
      <top style="dotted">
        <color indexed="39"/>
      </top>
      <bottom style="medium">
        <color indexed="10"/>
      </bottom>
      <diagonal/>
    </border>
    <border>
      <left/>
      <right style="medium">
        <color indexed="48"/>
      </right>
      <top style="dotted">
        <color indexed="12"/>
      </top>
      <bottom style="medium">
        <color indexed="10"/>
      </bottom>
      <diagonal/>
    </border>
    <border>
      <left style="medium">
        <color indexed="48"/>
      </left>
      <right style="medium">
        <color indexed="48"/>
      </right>
      <top style="dotted">
        <color indexed="12"/>
      </top>
      <bottom style="dotted">
        <color indexed="12"/>
      </bottom>
      <diagonal/>
    </border>
    <border>
      <left style="medium">
        <color indexed="48"/>
      </left>
      <right style="medium">
        <color indexed="39"/>
      </right>
      <top style="dotted">
        <color indexed="12"/>
      </top>
      <bottom style="dotted">
        <color indexed="12"/>
      </bottom>
      <diagonal/>
    </border>
    <border>
      <left style="double">
        <color indexed="12"/>
      </left>
      <right/>
      <top/>
      <bottom style="medium">
        <color indexed="10"/>
      </bottom>
      <diagonal/>
    </border>
    <border>
      <left style="medium">
        <color indexed="48"/>
      </left>
      <right style="medium">
        <color indexed="48"/>
      </right>
      <top/>
      <bottom style="medium">
        <color indexed="10"/>
      </bottom>
      <diagonal/>
    </border>
    <border>
      <left style="medium">
        <color indexed="48"/>
      </left>
      <right/>
      <top/>
      <bottom style="medium">
        <color indexed="10"/>
      </bottom>
      <diagonal/>
    </border>
    <border>
      <left style="medium">
        <color indexed="39"/>
      </left>
      <right/>
      <top/>
      <bottom style="medium">
        <color indexed="10"/>
      </bottom>
      <diagonal/>
    </border>
    <border>
      <left style="medium">
        <color indexed="48"/>
      </left>
      <right style="medium">
        <color indexed="39"/>
      </right>
      <top/>
      <bottom style="medium">
        <color indexed="10"/>
      </bottom>
      <diagonal/>
    </border>
    <border>
      <left/>
      <right style="double">
        <color indexed="48"/>
      </right>
      <top/>
      <bottom style="medium">
        <color indexed="10"/>
      </bottom>
      <diagonal/>
    </border>
    <border>
      <left style="medium">
        <color indexed="12"/>
      </left>
      <right style="medium">
        <color indexed="48"/>
      </right>
      <top style="medium">
        <color indexed="10"/>
      </top>
      <bottom style="dotted">
        <color indexed="12"/>
      </bottom>
      <diagonal/>
    </border>
    <border>
      <left style="medium">
        <color indexed="12"/>
      </left>
      <right style="medium">
        <color indexed="39"/>
      </right>
      <top style="medium">
        <color indexed="10"/>
      </top>
      <bottom style="dotted">
        <color indexed="12"/>
      </bottom>
      <diagonal/>
    </border>
    <border>
      <left/>
      <right style="double">
        <color indexed="48"/>
      </right>
      <top/>
      <bottom/>
      <diagonal/>
    </border>
    <border>
      <left/>
      <right/>
      <top/>
      <bottom style="dotted">
        <color indexed="12"/>
      </bottom>
      <diagonal/>
    </border>
    <border>
      <left style="medium">
        <color indexed="48"/>
      </left>
      <right style="medium">
        <color indexed="48"/>
      </right>
      <top style="dotted">
        <color indexed="39"/>
      </top>
      <bottom style="dotted">
        <color indexed="39"/>
      </bottom>
      <diagonal/>
    </border>
    <border>
      <left style="double">
        <color indexed="39"/>
      </left>
      <right/>
      <top/>
      <bottom/>
      <diagonal/>
    </border>
    <border>
      <left style="double">
        <color indexed="12"/>
      </left>
      <right/>
      <top/>
      <bottom/>
      <diagonal/>
    </border>
    <border>
      <left style="medium">
        <color indexed="48"/>
      </left>
      <right style="medium">
        <color indexed="48"/>
      </right>
      <top/>
      <bottom/>
      <diagonal/>
    </border>
    <border>
      <left style="medium">
        <color indexed="39"/>
      </left>
      <right/>
      <top/>
      <bottom/>
      <diagonal/>
    </border>
    <border>
      <left style="medium">
        <color indexed="48"/>
      </left>
      <right style="medium">
        <color indexed="39"/>
      </right>
      <top/>
      <bottom/>
      <diagonal/>
    </border>
    <border>
      <left style="double">
        <color indexed="12"/>
      </left>
      <right style="medium">
        <color indexed="48"/>
      </right>
      <top style="dotted">
        <color indexed="12"/>
      </top>
      <bottom style="dotted">
        <color indexed="12"/>
      </bottom>
      <diagonal/>
    </border>
    <border>
      <left style="medium">
        <color indexed="39"/>
      </left>
      <right style="medium">
        <color indexed="48"/>
      </right>
      <top style="dotted">
        <color indexed="12"/>
      </top>
      <bottom style="dotted">
        <color indexed="12"/>
      </bottom>
      <diagonal/>
    </border>
    <border>
      <left/>
      <right style="medium">
        <color indexed="39"/>
      </right>
      <top/>
      <bottom style="dotted">
        <color indexed="12"/>
      </bottom>
      <diagonal/>
    </border>
    <border>
      <left style="double">
        <color indexed="12"/>
      </left>
      <right style="medium">
        <color indexed="48"/>
      </right>
      <top style="medium">
        <color indexed="10"/>
      </top>
      <bottom style="medium">
        <color indexed="10"/>
      </bottom>
      <diagonal/>
    </border>
    <border>
      <left style="medium">
        <color indexed="39"/>
      </left>
      <right style="medium">
        <color indexed="48"/>
      </right>
      <top style="medium">
        <color indexed="10"/>
      </top>
      <bottom style="medium">
        <color indexed="10"/>
      </bottom>
      <diagonal/>
    </border>
    <border>
      <left style="double">
        <color indexed="12"/>
      </left>
      <right style="medium">
        <color indexed="48"/>
      </right>
      <top style="dotted">
        <color indexed="12"/>
      </top>
      <bottom style="dotted">
        <color indexed="39"/>
      </bottom>
      <diagonal/>
    </border>
    <border>
      <left style="medium">
        <color indexed="39"/>
      </left>
      <right style="medium">
        <color indexed="48"/>
      </right>
      <top style="dotted">
        <color indexed="12"/>
      </top>
      <bottom style="dotted">
        <color indexed="39"/>
      </bottom>
      <diagonal/>
    </border>
    <border>
      <left style="medium">
        <color indexed="48"/>
      </left>
      <right style="medium">
        <color indexed="48"/>
      </right>
      <top style="dotted">
        <color indexed="12"/>
      </top>
      <bottom style="medium">
        <color indexed="10"/>
      </bottom>
      <diagonal/>
    </border>
    <border>
      <left style="medium">
        <color indexed="48"/>
      </left>
      <right/>
      <top style="dotted">
        <color indexed="12"/>
      </top>
      <bottom style="medium">
        <color indexed="10"/>
      </bottom>
      <diagonal/>
    </border>
    <border>
      <left style="medium">
        <color indexed="48"/>
      </left>
      <right style="medium">
        <color indexed="39"/>
      </right>
      <top style="dotted">
        <color indexed="12"/>
      </top>
      <bottom style="medium">
        <color indexed="10"/>
      </bottom>
      <diagonal/>
    </border>
    <border>
      <left style="double">
        <color indexed="12"/>
      </left>
      <right style="medium">
        <color indexed="12"/>
      </right>
      <top style="medium">
        <color indexed="10"/>
      </top>
      <bottom style="dotted">
        <color indexed="12"/>
      </bottom>
      <diagonal/>
    </border>
    <border>
      <left/>
      <right style="medium">
        <color indexed="48"/>
      </right>
      <top/>
      <bottom style="dotted">
        <color indexed="12"/>
      </bottom>
      <diagonal/>
    </border>
    <border>
      <left/>
      <right style="double">
        <color indexed="12"/>
      </right>
      <top/>
      <bottom style="dotted">
        <color indexed="12"/>
      </bottom>
      <diagonal/>
    </border>
    <border>
      <left style="double">
        <color indexed="12"/>
      </left>
      <right style="medium">
        <color indexed="12"/>
      </right>
      <top/>
      <bottom style="dotted">
        <color indexed="12"/>
      </bottom>
      <diagonal/>
    </border>
    <border>
      <left style="double">
        <color indexed="12"/>
      </left>
      <right style="medium">
        <color indexed="12"/>
      </right>
      <top/>
      <bottom style="medium">
        <color indexed="10"/>
      </bottom>
      <diagonal/>
    </border>
    <border>
      <left/>
      <right style="medium">
        <color indexed="12"/>
      </right>
      <top style="dotted">
        <color indexed="12"/>
      </top>
      <bottom style="medium">
        <color indexed="10"/>
      </bottom>
      <diagonal/>
    </border>
    <border>
      <left style="double">
        <color indexed="12"/>
      </left>
      <right style="medium">
        <color indexed="12"/>
      </right>
      <top/>
      <bottom/>
      <diagonal/>
    </border>
    <border>
      <left/>
      <right style="medium">
        <color indexed="12"/>
      </right>
      <top/>
      <bottom/>
      <diagonal/>
    </border>
    <border>
      <left style="medium">
        <color indexed="12"/>
      </left>
      <right style="medium">
        <color indexed="12"/>
      </right>
      <top style="medium">
        <color indexed="10"/>
      </top>
      <bottom/>
      <diagonal/>
    </border>
    <border>
      <left style="medium">
        <color indexed="12"/>
      </left>
      <right style="medium">
        <color indexed="12"/>
      </right>
      <top/>
      <bottom/>
      <diagonal/>
    </border>
    <border>
      <left/>
      <right style="double">
        <color indexed="12"/>
      </right>
      <top/>
      <bottom/>
      <diagonal/>
    </border>
    <border>
      <left style="double">
        <color indexed="64"/>
      </left>
      <right/>
      <top/>
      <bottom style="double">
        <color indexed="39"/>
      </bottom>
      <diagonal/>
    </border>
    <border>
      <left/>
      <right/>
      <top/>
      <bottom style="double">
        <color indexed="39"/>
      </bottom>
      <diagonal/>
    </border>
    <border>
      <left style="double">
        <color indexed="39"/>
      </left>
      <right/>
      <top/>
      <bottom style="double">
        <color indexed="12"/>
      </bottom>
      <diagonal/>
    </border>
    <border>
      <left style="double">
        <color indexed="12"/>
      </left>
      <right/>
      <top/>
      <bottom style="double">
        <color indexed="12"/>
      </bottom>
      <diagonal/>
    </border>
    <border>
      <left style="medium">
        <color indexed="12"/>
      </left>
      <right style="medium">
        <color indexed="12"/>
      </right>
      <top/>
      <bottom style="double">
        <color indexed="12"/>
      </bottom>
      <diagonal/>
    </border>
    <border>
      <left/>
      <right style="double">
        <color indexed="12"/>
      </right>
      <top/>
      <bottom style="double">
        <color indexed="12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double">
        <color indexed="12"/>
      </right>
      <top style="double">
        <color indexed="12"/>
      </top>
      <bottom/>
      <diagonal/>
    </border>
    <border>
      <left style="double">
        <color indexed="12"/>
      </left>
      <right style="double">
        <color indexed="12"/>
      </right>
      <top style="double">
        <color indexed="12"/>
      </top>
      <bottom/>
      <diagonal/>
    </border>
    <border>
      <left style="double">
        <color indexed="12"/>
      </left>
      <right style="medium">
        <color indexed="12"/>
      </right>
      <top style="double">
        <color indexed="12"/>
      </top>
      <bottom style="medium">
        <color indexed="64"/>
      </bottom>
      <diagonal/>
    </border>
    <border>
      <left/>
      <right/>
      <top style="double">
        <color indexed="12"/>
      </top>
      <bottom style="medium">
        <color indexed="64"/>
      </bottom>
      <diagonal/>
    </border>
    <border>
      <left style="medium">
        <color indexed="12"/>
      </left>
      <right style="double">
        <color indexed="12"/>
      </right>
      <top style="double">
        <color indexed="12"/>
      </top>
      <bottom style="medium">
        <color indexed="64"/>
      </bottom>
      <diagonal/>
    </border>
    <border>
      <left style="double">
        <color indexed="12"/>
      </left>
      <right style="double">
        <color indexed="12"/>
      </right>
      <top style="medium">
        <color indexed="12"/>
      </top>
      <bottom style="medium">
        <color indexed="10"/>
      </bottom>
      <diagonal/>
    </border>
    <border>
      <left/>
      <right/>
      <top/>
      <bottom style="medium">
        <color indexed="10"/>
      </bottom>
      <diagonal/>
    </border>
    <border>
      <left style="medium">
        <color indexed="12"/>
      </left>
      <right style="medium">
        <color indexed="12"/>
      </right>
      <top style="medium">
        <color indexed="64"/>
      </top>
      <bottom style="medium">
        <color indexed="10"/>
      </bottom>
      <diagonal/>
    </border>
    <border>
      <left style="medium">
        <color indexed="12"/>
      </left>
      <right style="double">
        <color indexed="12"/>
      </right>
      <top/>
      <bottom style="medium">
        <color indexed="10"/>
      </bottom>
      <diagonal/>
    </border>
    <border>
      <left style="medium">
        <color indexed="12"/>
      </left>
      <right style="medium">
        <color indexed="12"/>
      </right>
      <top style="medium">
        <color indexed="10"/>
      </top>
      <bottom style="dotted">
        <color indexed="12"/>
      </bottom>
      <diagonal/>
    </border>
    <border>
      <left style="medium">
        <color indexed="12"/>
      </left>
      <right style="medium">
        <color indexed="12"/>
      </right>
      <top/>
      <bottom style="dotted">
        <color indexed="12"/>
      </bottom>
      <diagonal/>
    </border>
    <border>
      <left style="medium">
        <color indexed="12"/>
      </left>
      <right style="double">
        <color indexed="12"/>
      </right>
      <top/>
      <bottom style="dotted">
        <color indexed="12"/>
      </bottom>
      <diagonal/>
    </border>
    <border>
      <left style="double">
        <color indexed="12"/>
      </left>
      <right style="medium">
        <color indexed="12"/>
      </right>
      <top style="dotted">
        <color indexed="12"/>
      </top>
      <bottom style="medium">
        <color indexed="10"/>
      </bottom>
      <diagonal/>
    </border>
    <border>
      <left style="medium">
        <color indexed="12"/>
      </left>
      <right style="double">
        <color indexed="12"/>
      </right>
      <top style="dotted">
        <color indexed="12"/>
      </top>
      <bottom style="medium">
        <color indexed="10"/>
      </bottom>
      <diagonal/>
    </border>
    <border>
      <left style="double">
        <color indexed="12"/>
      </left>
      <right style="medium">
        <color indexed="12"/>
      </right>
      <top style="dashed">
        <color indexed="12"/>
      </top>
      <bottom style="medium">
        <color indexed="10"/>
      </bottom>
      <diagonal/>
    </border>
    <border>
      <left/>
      <right/>
      <top style="dashed">
        <color indexed="12"/>
      </top>
      <bottom style="medium">
        <color indexed="10"/>
      </bottom>
      <diagonal/>
    </border>
    <border>
      <left style="medium">
        <color indexed="12"/>
      </left>
      <right style="medium">
        <color indexed="12"/>
      </right>
      <top style="dashed">
        <color indexed="12"/>
      </top>
      <bottom style="medium">
        <color indexed="10"/>
      </bottom>
      <diagonal/>
    </border>
    <border>
      <left style="medium">
        <color indexed="12"/>
      </left>
      <right style="double">
        <color indexed="12"/>
      </right>
      <top style="dashed">
        <color indexed="12"/>
      </top>
      <bottom style="medium">
        <color indexed="10"/>
      </bottom>
      <diagonal/>
    </border>
    <border>
      <left style="double">
        <color indexed="12"/>
      </left>
      <right style="medium">
        <color indexed="12"/>
      </right>
      <top style="dotted">
        <color indexed="12"/>
      </top>
      <bottom style="dotted">
        <color indexed="12"/>
      </bottom>
      <diagonal/>
    </border>
    <border>
      <left/>
      <right/>
      <top style="dotted">
        <color indexed="12"/>
      </top>
      <bottom style="dotted">
        <color indexed="12"/>
      </bottom>
      <diagonal/>
    </border>
    <border>
      <left style="medium">
        <color indexed="12"/>
      </left>
      <right style="medium">
        <color indexed="12"/>
      </right>
      <top style="dotted">
        <color indexed="12"/>
      </top>
      <bottom style="dotted">
        <color indexed="12"/>
      </bottom>
      <diagonal/>
    </border>
    <border>
      <left style="medium">
        <color indexed="12"/>
      </left>
      <right style="double">
        <color indexed="12"/>
      </right>
      <top style="dotted">
        <color indexed="12"/>
      </top>
      <bottom style="dotted">
        <color indexed="12"/>
      </bottom>
      <diagonal/>
    </border>
    <border>
      <left style="medium">
        <color indexed="12"/>
      </left>
      <right style="medium">
        <color indexed="12"/>
      </right>
      <top/>
      <bottom style="medium">
        <color indexed="10"/>
      </bottom>
      <diagonal/>
    </border>
    <border>
      <left style="medium">
        <color indexed="12"/>
      </left>
      <right style="medium">
        <color indexed="12"/>
      </right>
      <top style="medium">
        <color indexed="10"/>
      </top>
      <bottom style="medium">
        <color indexed="10"/>
      </bottom>
      <diagonal/>
    </border>
    <border>
      <left style="double">
        <color indexed="12"/>
      </left>
      <right style="medium">
        <color indexed="12"/>
      </right>
      <top style="medium">
        <color indexed="10"/>
      </top>
      <bottom style="medium">
        <color indexed="10"/>
      </bottom>
      <diagonal/>
    </border>
    <border>
      <left style="double">
        <color indexed="12"/>
      </left>
      <right/>
      <top style="dotted">
        <color indexed="12"/>
      </top>
      <bottom style="dotted">
        <color indexed="12"/>
      </bottom>
      <diagonal/>
    </border>
    <border>
      <left style="medium">
        <color indexed="12"/>
      </left>
      <right style="double">
        <color indexed="12"/>
      </right>
      <top/>
      <bottom/>
      <diagonal/>
    </border>
    <border>
      <left style="double">
        <color indexed="12"/>
      </left>
      <right style="medium">
        <color indexed="12"/>
      </right>
      <top/>
      <bottom style="double">
        <color indexed="12"/>
      </bottom>
      <diagonal/>
    </border>
    <border>
      <left style="medium">
        <color indexed="12"/>
      </left>
      <right style="double">
        <color indexed="12"/>
      </right>
      <top/>
      <bottom style="double">
        <color indexed="12"/>
      </bottom>
      <diagonal/>
    </border>
    <border>
      <left style="medium">
        <color indexed="12"/>
      </left>
      <right style="medium">
        <color indexed="12"/>
      </right>
      <top style="medium">
        <color indexed="10"/>
      </top>
      <bottom style="medium">
        <color rgb="FFFF0000"/>
      </bottom>
      <diagonal/>
    </border>
    <border>
      <left style="medium">
        <color indexed="12"/>
      </left>
      <right style="double">
        <color indexed="12"/>
      </right>
      <top style="medium">
        <color indexed="10"/>
      </top>
      <bottom style="medium">
        <color rgb="FFFF0000"/>
      </bottom>
      <diagonal/>
    </border>
    <border>
      <left style="double">
        <color indexed="64"/>
      </left>
      <right/>
      <top/>
      <bottom style="double">
        <color indexed="12"/>
      </bottom>
      <diagonal/>
    </border>
    <border>
      <left style="double">
        <color indexed="12"/>
      </left>
      <right style="medium">
        <color indexed="12"/>
      </right>
      <top style="medium">
        <color indexed="10"/>
      </top>
      <bottom style="double">
        <color indexed="12"/>
      </bottom>
      <diagonal/>
    </border>
    <border>
      <left/>
      <right style="medium">
        <color indexed="12"/>
      </right>
      <top/>
      <bottom style="double">
        <color indexed="12"/>
      </bottom>
      <diagonal/>
    </border>
    <border>
      <left style="medium">
        <color indexed="12"/>
      </left>
      <right style="medium">
        <color indexed="12"/>
      </right>
      <top style="medium">
        <color indexed="10"/>
      </top>
      <bottom style="double">
        <color indexed="12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10"/>
      </left>
      <right style="double">
        <color indexed="10"/>
      </right>
      <top/>
      <bottom style="medium">
        <color indexed="10"/>
      </bottom>
      <diagonal/>
    </border>
    <border>
      <left/>
      <right style="double">
        <color indexed="10"/>
      </right>
      <top/>
      <bottom style="medium">
        <color indexed="10"/>
      </bottom>
      <diagonal/>
    </border>
    <border>
      <left style="double">
        <color indexed="10"/>
      </left>
      <right style="double">
        <color indexed="10"/>
      </right>
      <top/>
      <bottom style="dotted">
        <color indexed="12"/>
      </bottom>
      <diagonal/>
    </border>
    <border>
      <left/>
      <right style="double">
        <color indexed="10"/>
      </right>
      <top/>
      <bottom style="dotted">
        <color indexed="12"/>
      </bottom>
      <diagonal/>
    </border>
    <border>
      <left style="double">
        <color indexed="10"/>
      </left>
      <right style="double">
        <color indexed="10"/>
      </right>
      <top style="dotted">
        <color indexed="12"/>
      </top>
      <bottom style="dotted">
        <color indexed="12"/>
      </bottom>
      <diagonal/>
    </border>
    <border>
      <left/>
      <right style="double">
        <color indexed="10"/>
      </right>
      <top style="dotted">
        <color indexed="12"/>
      </top>
      <bottom style="dotted">
        <color indexed="12"/>
      </bottom>
      <diagonal/>
    </border>
    <border>
      <left style="double">
        <color indexed="10"/>
      </left>
      <right style="double">
        <color indexed="10"/>
      </right>
      <top style="dotted">
        <color indexed="10"/>
      </top>
      <bottom style="dotted">
        <color indexed="10"/>
      </bottom>
      <diagonal/>
    </border>
    <border>
      <left style="double">
        <color indexed="10"/>
      </left>
      <right style="double">
        <color indexed="10"/>
      </right>
      <top/>
      <bottom/>
      <diagonal/>
    </border>
    <border>
      <left/>
      <right style="double">
        <color indexed="10"/>
      </right>
      <top/>
      <bottom/>
      <diagonal/>
    </border>
    <border>
      <left style="double">
        <color indexed="10"/>
      </left>
      <right style="double">
        <color indexed="10"/>
      </right>
      <top/>
      <bottom style="double">
        <color indexed="10"/>
      </bottom>
      <diagonal/>
    </border>
    <border>
      <left/>
      <right style="double">
        <color indexed="10"/>
      </right>
      <top/>
      <bottom style="double">
        <color indexed="10"/>
      </bottom>
      <diagonal/>
    </border>
    <border>
      <left style="double">
        <color indexed="10"/>
      </left>
      <right style="double">
        <color indexed="10"/>
      </right>
      <top style="double">
        <color indexed="10"/>
      </top>
      <bottom/>
      <diagonal/>
    </border>
    <border>
      <left style="double">
        <color indexed="10"/>
      </left>
      <right style="double">
        <color indexed="64"/>
      </right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19">
    <xf numFmtId="0" fontId="0" fillId="0" borderId="0" xfId="0"/>
    <xf numFmtId="0" fontId="2" fillId="0" borderId="0" xfId="0" applyFont="1" applyFill="1"/>
    <xf numFmtId="49" fontId="2" fillId="0" borderId="0" xfId="0" applyNumberFormat="1" applyFont="1" applyFill="1" applyAlignment="1"/>
    <xf numFmtId="0" fontId="0" fillId="0" borderId="0" xfId="0" applyFill="1"/>
    <xf numFmtId="0" fontId="3" fillId="0" borderId="0" xfId="0" applyFont="1" applyFill="1" applyAlignment="1">
      <alignment horizontal="right"/>
    </xf>
    <xf numFmtId="0" fontId="4" fillId="0" borderId="0" xfId="0" applyFont="1" applyFill="1"/>
    <xf numFmtId="0" fontId="4" fillId="0" borderId="1" xfId="0" applyFont="1" applyFill="1" applyBorder="1"/>
    <xf numFmtId="0" fontId="4" fillId="0" borderId="2" xfId="0" applyFont="1" applyFill="1" applyBorder="1"/>
    <xf numFmtId="49" fontId="4" fillId="0" borderId="2" xfId="0" applyNumberFormat="1" applyFont="1" applyFill="1" applyBorder="1" applyAlignment="1"/>
    <xf numFmtId="0" fontId="4" fillId="0" borderId="3" xfId="0" applyFont="1" applyFill="1" applyBorder="1"/>
    <xf numFmtId="0" fontId="4" fillId="0" borderId="4" xfId="0" applyFont="1" applyFill="1" applyBorder="1"/>
    <xf numFmtId="0" fontId="4" fillId="0" borderId="0" xfId="0" applyFont="1" applyFill="1" applyBorder="1"/>
    <xf numFmtId="0" fontId="0" fillId="0" borderId="0" xfId="0" applyFill="1" applyBorder="1"/>
    <xf numFmtId="0" fontId="4" fillId="0" borderId="0" xfId="0" quotePrefix="1" applyFont="1" applyFill="1" applyBorder="1" applyAlignment="1">
      <alignment horizontal="left"/>
    </xf>
    <xf numFmtId="0" fontId="3" fillId="0" borderId="0" xfId="0" applyFont="1" applyFill="1" applyBorder="1"/>
    <xf numFmtId="0" fontId="0" fillId="0" borderId="0" xfId="0" applyFill="1" applyBorder="1" applyAlignment="1"/>
    <xf numFmtId="0" fontId="5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vertical="top" wrapText="1"/>
    </xf>
    <xf numFmtId="0" fontId="4" fillId="0" borderId="5" xfId="0" applyFont="1" applyFill="1" applyBorder="1"/>
    <xf numFmtId="49" fontId="3" fillId="0" borderId="0" xfId="0" applyNumberFormat="1" applyFont="1" applyFill="1" applyBorder="1" applyAlignment="1"/>
    <xf numFmtId="49" fontId="4" fillId="0" borderId="0" xfId="0" applyNumberFormat="1" applyFont="1" applyFill="1" applyBorder="1" applyAlignment="1"/>
    <xf numFmtId="0" fontId="4" fillId="0" borderId="0" xfId="0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6" fillId="0" borderId="0" xfId="0" applyFont="1" applyFill="1" applyBorder="1"/>
    <xf numFmtId="0" fontId="7" fillId="0" borderId="0" xfId="0" applyFont="1" applyFill="1" applyBorder="1"/>
    <xf numFmtId="0" fontId="4" fillId="0" borderId="7" xfId="0" applyFont="1" applyFill="1" applyBorder="1"/>
    <xf numFmtId="0" fontId="4" fillId="0" borderId="8" xfId="0" applyFont="1" applyFill="1" applyBorder="1"/>
    <xf numFmtId="49" fontId="8" fillId="0" borderId="9" xfId="0" applyNumberFormat="1" applyFont="1" applyFill="1" applyBorder="1" applyAlignment="1">
      <alignment horizontal="center"/>
    </xf>
    <xf numFmtId="0" fontId="4" fillId="0" borderId="10" xfId="0" applyFont="1" applyFill="1" applyBorder="1" applyAlignment="1">
      <alignment horizontal="center"/>
    </xf>
    <xf numFmtId="0" fontId="4" fillId="0" borderId="11" xfId="0" applyFont="1" applyFill="1" applyBorder="1" applyAlignment="1">
      <alignment horizontal="center"/>
    </xf>
    <xf numFmtId="0" fontId="4" fillId="0" borderId="12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4" fillId="0" borderId="13" xfId="0" applyFont="1" applyFill="1" applyBorder="1" applyAlignment="1">
      <alignment horizontal="center"/>
    </xf>
    <xf numFmtId="0" fontId="4" fillId="0" borderId="14" xfId="0" applyFont="1" applyFill="1" applyBorder="1" applyAlignment="1">
      <alignment horizontal="center"/>
    </xf>
    <xf numFmtId="49" fontId="4" fillId="0" borderId="15" xfId="0" applyNumberFormat="1" applyFont="1" applyFill="1" applyBorder="1" applyAlignment="1">
      <alignment horizontal="center"/>
    </xf>
    <xf numFmtId="3" fontId="9" fillId="0" borderId="16" xfId="1" applyNumberFormat="1" applyFont="1" applyFill="1" applyBorder="1"/>
    <xf numFmtId="3" fontId="9" fillId="0" borderId="17" xfId="1" applyNumberFormat="1" applyFont="1" applyFill="1" applyBorder="1"/>
    <xf numFmtId="3" fontId="9" fillId="0" borderId="18" xfId="1" applyNumberFormat="1" applyFont="1" applyFill="1" applyBorder="1"/>
    <xf numFmtId="3" fontId="9" fillId="0" borderId="19" xfId="1" applyNumberFormat="1" applyFont="1" applyFill="1" applyBorder="1"/>
    <xf numFmtId="3" fontId="9" fillId="0" borderId="20" xfId="1" applyNumberFormat="1" applyFont="1" applyFill="1" applyBorder="1"/>
    <xf numFmtId="49" fontId="4" fillId="0" borderId="21" xfId="0" applyNumberFormat="1" applyFont="1" applyFill="1" applyBorder="1" applyAlignment="1">
      <alignment horizontal="center"/>
    </xf>
    <xf numFmtId="3" fontId="10" fillId="0" borderId="22" xfId="1" applyNumberFormat="1" applyFont="1" applyFill="1" applyBorder="1"/>
    <xf numFmtId="3" fontId="10" fillId="0" borderId="23" xfId="1" applyNumberFormat="1" applyFont="1" applyFill="1" applyBorder="1"/>
    <xf numFmtId="3" fontId="10" fillId="0" borderId="24" xfId="1" applyNumberFormat="1" applyFont="1" applyFill="1" applyBorder="1"/>
    <xf numFmtId="3" fontId="10" fillId="0" borderId="25" xfId="1" applyNumberFormat="1" applyFont="1" applyFill="1" applyBorder="1"/>
    <xf numFmtId="3" fontId="10" fillId="0" borderId="26" xfId="1" applyNumberFormat="1" applyFont="1" applyFill="1" applyBorder="1"/>
    <xf numFmtId="3" fontId="10" fillId="0" borderId="27" xfId="1" applyNumberFormat="1" applyFont="1" applyFill="1" applyBorder="1"/>
    <xf numFmtId="3" fontId="10" fillId="0" borderId="28" xfId="1" applyNumberFormat="1" applyFont="1" applyFill="1" applyBorder="1"/>
    <xf numFmtId="3" fontId="10" fillId="0" borderId="29" xfId="1" applyNumberFormat="1" applyFont="1" applyFill="1" applyBorder="1"/>
    <xf numFmtId="3" fontId="10" fillId="0" borderId="30" xfId="1" applyNumberFormat="1" applyFont="1" applyFill="1" applyBorder="1"/>
    <xf numFmtId="3" fontId="10" fillId="0" borderId="31" xfId="1" applyNumberFormat="1" applyFont="1" applyFill="1" applyBorder="1"/>
    <xf numFmtId="3" fontId="10" fillId="0" borderId="32" xfId="1" applyNumberFormat="1" applyFont="1" applyFill="1" applyBorder="1"/>
    <xf numFmtId="0" fontId="4" fillId="0" borderId="0" xfId="0" applyFont="1" applyFill="1" applyBorder="1" applyAlignment="1">
      <alignment horizontal="left"/>
    </xf>
    <xf numFmtId="3" fontId="9" fillId="0" borderId="33" xfId="1" applyNumberFormat="1" applyFont="1" applyFill="1" applyBorder="1"/>
    <xf numFmtId="3" fontId="9" fillId="0" borderId="34" xfId="1" applyNumberFormat="1" applyFont="1" applyFill="1" applyBorder="1"/>
    <xf numFmtId="3" fontId="9" fillId="0" borderId="35" xfId="1" applyNumberFormat="1" applyFont="1" applyFill="1" applyBorder="1"/>
    <xf numFmtId="3" fontId="9" fillId="0" borderId="36" xfId="1" applyNumberFormat="1" applyFont="1" applyFill="1" applyBorder="1"/>
    <xf numFmtId="3" fontId="9" fillId="0" borderId="37" xfId="1" applyNumberFormat="1" applyFont="1" applyFill="1" applyBorder="1"/>
    <xf numFmtId="3" fontId="9" fillId="0" borderId="38" xfId="1" applyNumberFormat="1" applyFont="1" applyFill="1" applyBorder="1"/>
    <xf numFmtId="3" fontId="10" fillId="0" borderId="39" xfId="1" applyNumberFormat="1" applyFont="1" applyFill="1" applyBorder="1"/>
    <xf numFmtId="49" fontId="4" fillId="0" borderId="40" xfId="0" applyNumberFormat="1" applyFont="1" applyFill="1" applyBorder="1" applyAlignment="1">
      <alignment horizontal="center"/>
    </xf>
    <xf numFmtId="3" fontId="10" fillId="0" borderId="41" xfId="1" applyNumberFormat="1" applyFont="1" applyFill="1" applyBorder="1"/>
    <xf numFmtId="3" fontId="10" fillId="0" borderId="42" xfId="1" applyNumberFormat="1" applyFont="1" applyFill="1" applyBorder="1"/>
    <xf numFmtId="3" fontId="10" fillId="0" borderId="43" xfId="1" applyNumberFormat="1" applyFont="1" applyFill="1" applyBorder="1"/>
    <xf numFmtId="3" fontId="10" fillId="0" borderId="44" xfId="1" applyNumberFormat="1" applyFont="1" applyFill="1" applyBorder="1"/>
    <xf numFmtId="3" fontId="10" fillId="0" borderId="45" xfId="1" applyNumberFormat="1" applyFont="1" applyFill="1" applyBorder="1"/>
    <xf numFmtId="3" fontId="10" fillId="0" borderId="46" xfId="1" applyNumberFormat="1" applyFont="1" applyFill="1" applyBorder="1"/>
    <xf numFmtId="49" fontId="4" fillId="0" borderId="47" xfId="0" applyNumberFormat="1" applyFont="1" applyFill="1" applyBorder="1" applyAlignment="1">
      <alignment horizontal="center"/>
    </xf>
    <xf numFmtId="3" fontId="10" fillId="0" borderId="48" xfId="1" applyNumberFormat="1" applyFont="1" applyFill="1" applyBorder="1"/>
    <xf numFmtId="3" fontId="10" fillId="0" borderId="49" xfId="1" applyNumberFormat="1" applyFont="1" applyFill="1" applyBorder="1"/>
    <xf numFmtId="3" fontId="10" fillId="0" borderId="50" xfId="1" applyNumberFormat="1" applyFont="1" applyFill="1" applyBorder="1"/>
    <xf numFmtId="3" fontId="10" fillId="0" borderId="51" xfId="1" applyNumberFormat="1" applyFont="1" applyFill="1" applyBorder="1"/>
    <xf numFmtId="3" fontId="9" fillId="0" borderId="52" xfId="1" applyNumberFormat="1" applyFont="1" applyFill="1" applyBorder="1"/>
    <xf numFmtId="3" fontId="9" fillId="0" borderId="53" xfId="1" applyNumberFormat="1" applyFont="1" applyFill="1" applyBorder="1"/>
    <xf numFmtId="3" fontId="9" fillId="0" borderId="54" xfId="1" applyNumberFormat="1" applyFont="1" applyFill="1" applyBorder="1"/>
    <xf numFmtId="3" fontId="9" fillId="0" borderId="28" xfId="1" applyNumberFormat="1" applyFont="1" applyFill="1" applyBorder="1"/>
    <xf numFmtId="3" fontId="9" fillId="0" borderId="23" xfId="1" applyNumberFormat="1" applyFont="1" applyFill="1" applyBorder="1"/>
    <xf numFmtId="3" fontId="11" fillId="0" borderId="30" xfId="1" applyNumberFormat="1" applyFont="1" applyFill="1" applyBorder="1"/>
    <xf numFmtId="3" fontId="11" fillId="0" borderId="26" xfId="1" applyNumberFormat="1" applyFont="1" applyFill="1" applyBorder="1"/>
    <xf numFmtId="3" fontId="9" fillId="0" borderId="30" xfId="1" applyNumberFormat="1" applyFont="1" applyFill="1" applyBorder="1"/>
    <xf numFmtId="3" fontId="9" fillId="0" borderId="26" xfId="1" applyNumberFormat="1" applyFont="1" applyFill="1" applyBorder="1"/>
    <xf numFmtId="3" fontId="10" fillId="0" borderId="55" xfId="1" applyNumberFormat="1" applyFont="1" applyFill="1" applyBorder="1"/>
    <xf numFmtId="3" fontId="10" fillId="0" borderId="56" xfId="1" applyNumberFormat="1" applyFont="1" applyFill="1" applyBorder="1"/>
    <xf numFmtId="3" fontId="9" fillId="0" borderId="57" xfId="1" applyNumberFormat="1" applyFont="1" applyFill="1" applyBorder="1"/>
    <xf numFmtId="3" fontId="9" fillId="0" borderId="58" xfId="1" applyNumberFormat="1" applyFont="1" applyFill="1" applyBorder="1"/>
    <xf numFmtId="3" fontId="9" fillId="0" borderId="59" xfId="1" applyNumberFormat="1" applyFont="1" applyFill="1" applyBorder="1"/>
    <xf numFmtId="3" fontId="9" fillId="0" borderId="60" xfId="1" applyNumberFormat="1" applyFont="1" applyFill="1" applyBorder="1"/>
    <xf numFmtId="3" fontId="9" fillId="0" borderId="61" xfId="1" applyNumberFormat="1" applyFont="1" applyFill="1" applyBorder="1"/>
    <xf numFmtId="3" fontId="9" fillId="0" borderId="62" xfId="1" applyNumberFormat="1" applyFont="1" applyFill="1" applyBorder="1"/>
    <xf numFmtId="3" fontId="0" fillId="0" borderId="0" xfId="0" applyNumberFormat="1" applyFill="1"/>
    <xf numFmtId="3" fontId="10" fillId="0" borderId="63" xfId="1" applyNumberFormat="1" applyFont="1" applyFill="1" applyBorder="1"/>
    <xf numFmtId="3" fontId="10" fillId="0" borderId="64" xfId="1" applyNumberFormat="1" applyFont="1" applyFill="1" applyBorder="1"/>
    <xf numFmtId="9" fontId="0" fillId="0" borderId="0" xfId="2" applyFont="1" applyFill="1"/>
    <xf numFmtId="0" fontId="12" fillId="0" borderId="65" xfId="0" applyFont="1" applyFill="1" applyBorder="1"/>
    <xf numFmtId="49" fontId="4" fillId="0" borderId="66" xfId="0" applyNumberFormat="1" applyFont="1" applyFill="1" applyBorder="1" applyAlignment="1">
      <alignment horizontal="center"/>
    </xf>
    <xf numFmtId="3" fontId="9" fillId="0" borderId="41" xfId="1" applyNumberFormat="1" applyFont="1" applyFill="1" applyBorder="1"/>
    <xf numFmtId="3" fontId="9" fillId="0" borderId="67" xfId="1" applyNumberFormat="1" applyFont="1" applyFill="1" applyBorder="1"/>
    <xf numFmtId="3" fontId="9" fillId="0" borderId="48" xfId="1" applyNumberFormat="1" applyFont="1" applyFill="1" applyBorder="1"/>
    <xf numFmtId="3" fontId="9" fillId="0" borderId="44" xfId="1" applyNumberFormat="1" applyFont="1" applyFill="1" applyBorder="1"/>
    <xf numFmtId="3" fontId="9" fillId="0" borderId="51" xfId="1" applyNumberFormat="1" applyFont="1" applyFill="1" applyBorder="1"/>
    <xf numFmtId="3" fontId="9" fillId="0" borderId="49" xfId="1" applyNumberFormat="1" applyFont="1" applyFill="1" applyBorder="1"/>
    <xf numFmtId="0" fontId="12" fillId="0" borderId="0" xfId="0" applyFont="1" applyFill="1" applyBorder="1"/>
    <xf numFmtId="49" fontId="4" fillId="0" borderId="68" xfId="0" applyNumberFormat="1" applyFont="1" applyFill="1" applyBorder="1" applyAlignment="1">
      <alignment horizontal="center"/>
    </xf>
    <xf numFmtId="3" fontId="10" fillId="0" borderId="69" xfId="1" applyNumberFormat="1" applyFont="1" applyFill="1" applyBorder="1"/>
    <xf numFmtId="3" fontId="10" fillId="0" borderId="70" xfId="1" applyNumberFormat="1" applyFont="1" applyFill="1" applyBorder="1"/>
    <xf numFmtId="3" fontId="10" fillId="0" borderId="71" xfId="1" applyNumberFormat="1" applyFont="1" applyFill="1" applyBorder="1"/>
    <xf numFmtId="3" fontId="10" fillId="0" borderId="72" xfId="1" applyNumberFormat="1" applyFont="1" applyFill="1" applyBorder="1"/>
    <xf numFmtId="3" fontId="10" fillId="0" borderId="67" xfId="1" applyNumberFormat="1" applyFont="1" applyFill="1" applyBorder="1"/>
    <xf numFmtId="0" fontId="4" fillId="0" borderId="0" xfId="0" quotePrefix="1" applyFont="1" applyFill="1" applyBorder="1" applyAlignment="1">
      <alignment horizontal="center"/>
    </xf>
    <xf numFmtId="3" fontId="13" fillId="0" borderId="67" xfId="1" applyNumberFormat="1" applyFont="1" applyFill="1" applyBorder="1"/>
    <xf numFmtId="3" fontId="13" fillId="0" borderId="51" xfId="1" applyNumberFormat="1" applyFont="1" applyFill="1" applyBorder="1"/>
    <xf numFmtId="3" fontId="10" fillId="0" borderId="73" xfId="1" applyNumberFormat="1" applyFont="1" applyFill="1" applyBorder="1"/>
    <xf numFmtId="3" fontId="10" fillId="0" borderId="66" xfId="1" applyNumberFormat="1" applyFont="1" applyFill="1" applyBorder="1"/>
    <xf numFmtId="3" fontId="10" fillId="0" borderId="74" xfId="1" applyNumberFormat="1" applyFont="1" applyFill="1" applyBorder="1"/>
    <xf numFmtId="3" fontId="10" fillId="0" borderId="75" xfId="1" applyNumberFormat="1" applyFont="1" applyFill="1" applyBorder="1"/>
    <xf numFmtId="3" fontId="9" fillId="0" borderId="27" xfId="1" applyNumberFormat="1" applyFont="1" applyFill="1" applyBorder="1"/>
    <xf numFmtId="0" fontId="4" fillId="0" borderId="4" xfId="0" applyFont="1" applyFill="1" applyBorder="1" applyAlignment="1">
      <alignment horizontal="left"/>
    </xf>
    <xf numFmtId="3" fontId="9" fillId="0" borderId="76" xfId="1" applyNumberFormat="1" applyFont="1" applyFill="1" applyBorder="1"/>
    <xf numFmtId="3" fontId="9" fillId="0" borderId="77" xfId="1" applyNumberFormat="1" applyFont="1" applyFill="1" applyBorder="1"/>
    <xf numFmtId="3" fontId="9" fillId="0" borderId="78" xfId="1" applyNumberFormat="1" applyFont="1" applyFill="1" applyBorder="1"/>
    <xf numFmtId="3" fontId="9" fillId="0" borderId="79" xfId="1" applyNumberFormat="1" applyFont="1" applyFill="1" applyBorder="1"/>
    <xf numFmtId="0" fontId="4" fillId="0" borderId="4" xfId="0" quotePrefix="1" applyFont="1" applyFill="1" applyBorder="1" applyAlignment="1">
      <alignment horizontal="left"/>
    </xf>
    <xf numFmtId="3" fontId="9" fillId="0" borderId="24" xfId="1" applyNumberFormat="1" applyFont="1" applyFill="1" applyBorder="1"/>
    <xf numFmtId="3" fontId="9" fillId="0" borderId="80" xfId="1" applyNumberFormat="1" applyFont="1" applyFill="1" applyBorder="1"/>
    <xf numFmtId="3" fontId="9" fillId="0" borderId="81" xfId="1" applyNumberFormat="1" applyFont="1" applyFill="1" applyBorder="1"/>
    <xf numFmtId="3" fontId="9" fillId="0" borderId="82" xfId="1" applyNumberFormat="1" applyFont="1" applyFill="1" applyBorder="1"/>
    <xf numFmtId="3" fontId="10" fillId="0" borderId="83" xfId="1" applyNumberFormat="1" applyFont="1" applyFill="1" applyBorder="1"/>
    <xf numFmtId="3" fontId="10" fillId="0" borderId="84" xfId="1" applyNumberFormat="1" applyFont="1" applyFill="1" applyBorder="1"/>
    <xf numFmtId="3" fontId="10" fillId="0" borderId="85" xfId="1" applyNumberFormat="1" applyFont="1" applyFill="1" applyBorder="1"/>
    <xf numFmtId="3" fontId="10" fillId="0" borderId="86" xfId="1" applyNumberFormat="1" applyFont="1" applyFill="1" applyBorder="1"/>
    <xf numFmtId="3" fontId="9" fillId="0" borderId="87" xfId="1" applyNumberFormat="1" applyFont="1" applyFill="1" applyBorder="1"/>
    <xf numFmtId="3" fontId="9" fillId="0" borderId="88" xfId="1" applyNumberFormat="1" applyFont="1" applyFill="1" applyBorder="1"/>
    <xf numFmtId="3" fontId="10" fillId="0" borderId="89" xfId="1" applyNumberFormat="1" applyFont="1" applyFill="1" applyBorder="1"/>
    <xf numFmtId="3" fontId="10" fillId="0" borderId="90" xfId="1" applyNumberFormat="1" applyFont="1" applyFill="1" applyBorder="1"/>
    <xf numFmtId="3" fontId="10" fillId="0" borderId="91" xfId="1" applyNumberFormat="1" applyFont="1" applyFill="1" applyBorder="1"/>
    <xf numFmtId="3" fontId="10" fillId="0" borderId="92" xfId="1" applyNumberFormat="1" applyFont="1" applyFill="1" applyBorder="1"/>
    <xf numFmtId="3" fontId="10" fillId="0" borderId="93" xfId="1" applyNumberFormat="1" applyFont="1" applyFill="1" applyBorder="1"/>
    <xf numFmtId="0" fontId="4" fillId="0" borderId="94" xfId="0" applyFont="1" applyFill="1" applyBorder="1"/>
    <xf numFmtId="0" fontId="6" fillId="0" borderId="95" xfId="0" quotePrefix="1" applyFont="1" applyFill="1" applyBorder="1" applyAlignment="1">
      <alignment horizontal="left"/>
    </xf>
    <xf numFmtId="0" fontId="4" fillId="0" borderId="95" xfId="0" applyFont="1" applyFill="1" applyBorder="1"/>
    <xf numFmtId="49" fontId="4" fillId="0" borderId="96" xfId="0" applyNumberFormat="1" applyFont="1" applyFill="1" applyBorder="1" applyAlignment="1">
      <alignment horizontal="center"/>
    </xf>
    <xf numFmtId="3" fontId="9" fillId="0" borderId="97" xfId="1" applyNumberFormat="1" applyFont="1" applyFill="1" applyBorder="1"/>
    <xf numFmtId="3" fontId="9" fillId="0" borderId="98" xfId="1" applyNumberFormat="1" applyFont="1" applyFill="1" applyBorder="1"/>
    <xf numFmtId="3" fontId="9" fillId="0" borderId="99" xfId="1" applyNumberFormat="1" applyFont="1" applyFill="1" applyBorder="1"/>
    <xf numFmtId="0" fontId="10" fillId="0" borderId="0" xfId="0" applyFont="1" applyFill="1" applyBorder="1"/>
    <xf numFmtId="164" fontId="10" fillId="0" borderId="0" xfId="1" applyFont="1" applyFill="1" applyBorder="1"/>
    <xf numFmtId="0" fontId="4" fillId="0" borderId="100" xfId="0" applyFont="1" applyFill="1" applyBorder="1"/>
    <xf numFmtId="0" fontId="4" fillId="0" borderId="101" xfId="0" applyFont="1" applyFill="1" applyBorder="1" applyAlignment="1">
      <alignment horizontal="left"/>
    </xf>
    <xf numFmtId="0" fontId="4" fillId="0" borderId="101" xfId="0" applyFont="1" applyFill="1" applyBorder="1"/>
    <xf numFmtId="49" fontId="4" fillId="0" borderId="101" xfId="0" applyNumberFormat="1" applyFont="1" applyFill="1" applyBorder="1" applyAlignment="1"/>
    <xf numFmtId="164" fontId="4" fillId="0" borderId="101" xfId="1" applyFont="1" applyFill="1" applyBorder="1"/>
    <xf numFmtId="0" fontId="4" fillId="0" borderId="102" xfId="0" applyFont="1" applyFill="1" applyBorder="1"/>
    <xf numFmtId="164" fontId="4" fillId="0" borderId="0" xfId="1" applyFont="1" applyFill="1" applyBorder="1"/>
    <xf numFmtId="0" fontId="4" fillId="0" borderId="0" xfId="0" applyFont="1" applyFill="1" applyAlignment="1"/>
    <xf numFmtId="38" fontId="4" fillId="0" borderId="0" xfId="0" applyNumberFormat="1" applyFont="1" applyFill="1"/>
    <xf numFmtId="0" fontId="6" fillId="0" borderId="0" xfId="0" applyFont="1" applyFill="1"/>
    <xf numFmtId="0" fontId="0" fillId="0" borderId="0" xfId="0" applyFill="1" applyAlignment="1"/>
    <xf numFmtId="0" fontId="4" fillId="0" borderId="2" xfId="0" applyFont="1" applyFill="1" applyBorder="1" applyAlignment="1">
      <alignment horizontal="left"/>
    </xf>
    <xf numFmtId="49" fontId="4" fillId="0" borderId="2" xfId="0" applyNumberFormat="1" applyFont="1" applyFill="1" applyBorder="1" applyAlignment="1">
      <alignment horizontal="center"/>
    </xf>
    <xf numFmtId="0" fontId="0" fillId="0" borderId="3" xfId="0" applyFill="1" applyBorder="1"/>
    <xf numFmtId="49" fontId="0" fillId="0" borderId="0" xfId="0" applyNumberFormat="1" applyFill="1" applyAlignment="1">
      <alignment horizontal="center"/>
    </xf>
    <xf numFmtId="49" fontId="4" fillId="0" borderId="0" xfId="0" applyNumberFormat="1" applyFont="1" applyFill="1" applyBorder="1" applyAlignment="1">
      <alignment horizontal="center"/>
    </xf>
    <xf numFmtId="0" fontId="0" fillId="0" borderId="5" xfId="0" applyFill="1" applyBorder="1"/>
    <xf numFmtId="0" fontId="4" fillId="0" borderId="8" xfId="0" applyFont="1" applyFill="1" applyBorder="1" applyAlignment="1">
      <alignment horizontal="left"/>
    </xf>
    <xf numFmtId="0" fontId="4" fillId="0" borderId="103" xfId="0" applyFont="1" applyFill="1" applyBorder="1"/>
    <xf numFmtId="49" fontId="4" fillId="0" borderId="104" xfId="0" applyNumberFormat="1" applyFont="1" applyFill="1" applyBorder="1" applyAlignment="1">
      <alignment horizontal="center"/>
    </xf>
    <xf numFmtId="0" fontId="4" fillId="0" borderId="105" xfId="0" applyFont="1" applyFill="1" applyBorder="1" applyAlignment="1">
      <alignment horizontal="center"/>
    </xf>
    <xf numFmtId="0" fontId="4" fillId="0" borderId="106" xfId="0" applyFont="1" applyFill="1" applyBorder="1" applyAlignment="1">
      <alignment horizontal="center"/>
    </xf>
    <xf numFmtId="0" fontId="4" fillId="0" borderId="107" xfId="0" applyFont="1" applyFill="1" applyBorder="1" applyAlignment="1">
      <alignment horizontal="center"/>
    </xf>
    <xf numFmtId="0" fontId="14" fillId="0" borderId="0" xfId="0" applyFont="1" applyFill="1" applyBorder="1"/>
    <xf numFmtId="49" fontId="4" fillId="0" borderId="108" xfId="0" applyNumberFormat="1" applyFont="1" applyFill="1" applyBorder="1" applyAlignment="1">
      <alignment horizontal="center"/>
    </xf>
    <xf numFmtId="3" fontId="9" fillId="0" borderId="109" xfId="1" applyNumberFormat="1" applyFont="1" applyFill="1" applyBorder="1"/>
    <xf numFmtId="3" fontId="9" fillId="0" borderId="110" xfId="1" applyNumberFormat="1" applyFont="1" applyFill="1" applyBorder="1"/>
    <xf numFmtId="3" fontId="9" fillId="0" borderId="111" xfId="1" applyNumberFormat="1" applyFont="1" applyFill="1" applyBorder="1"/>
    <xf numFmtId="49" fontId="2" fillId="0" borderId="86" xfId="0" applyNumberFormat="1" applyFont="1" applyFill="1" applyBorder="1" applyAlignment="1">
      <alignment horizontal="center"/>
    </xf>
    <xf numFmtId="3" fontId="10" fillId="0" borderId="112" xfId="1" applyNumberFormat="1" applyFont="1" applyFill="1" applyBorder="1"/>
    <xf numFmtId="3" fontId="10" fillId="0" borderId="113" xfId="1" applyNumberFormat="1" applyFont="1" applyFill="1" applyBorder="1"/>
    <xf numFmtId="3" fontId="10" fillId="0" borderId="114" xfId="1" applyNumberFormat="1" applyFont="1" applyFill="1" applyBorder="1"/>
    <xf numFmtId="49" fontId="4" fillId="0" borderId="86" xfId="0" applyNumberFormat="1" applyFont="1" applyFill="1" applyBorder="1" applyAlignment="1">
      <alignment horizontal="center"/>
    </xf>
    <xf numFmtId="0" fontId="14" fillId="0" borderId="0" xfId="0" applyFont="1" applyFill="1" applyBorder="1" applyAlignment="1">
      <alignment horizontal="left"/>
    </xf>
    <xf numFmtId="49" fontId="4" fillId="0" borderId="115" xfId="0" applyNumberFormat="1" applyFont="1" applyFill="1" applyBorder="1" applyAlignment="1">
      <alignment horizontal="center"/>
    </xf>
    <xf numFmtId="3" fontId="9" fillId="0" borderId="115" xfId="1" applyNumberFormat="1" applyFont="1" applyFill="1" applyBorder="1"/>
    <xf numFmtId="3" fontId="9" fillId="0" borderId="116" xfId="1" applyNumberFormat="1" applyFont="1" applyFill="1" applyBorder="1"/>
    <xf numFmtId="49" fontId="4" fillId="0" borderId="117" xfId="0" applyNumberFormat="1" applyFont="1" applyFill="1" applyBorder="1" applyAlignment="1">
      <alignment horizontal="center"/>
    </xf>
    <xf numFmtId="3" fontId="9" fillId="0" borderId="117" xfId="1" applyNumberFormat="1" applyFont="1" applyFill="1" applyBorder="1"/>
    <xf numFmtId="3" fontId="9" fillId="0" borderId="118" xfId="1" applyNumberFormat="1" applyFont="1" applyFill="1" applyBorder="1"/>
    <xf numFmtId="3" fontId="9" fillId="0" borderId="119" xfId="1" applyNumberFormat="1" applyFont="1" applyFill="1" applyBorder="1"/>
    <xf numFmtId="3" fontId="9" fillId="0" borderId="120" xfId="1" applyNumberFormat="1" applyFont="1" applyFill="1" applyBorder="1"/>
    <xf numFmtId="3" fontId="9" fillId="0" borderId="86" xfId="1" applyNumberFormat="1" applyFont="1" applyFill="1" applyBorder="1"/>
    <xf numFmtId="3" fontId="9" fillId="0" borderId="66" xfId="1" applyNumberFormat="1" applyFont="1" applyFill="1" applyBorder="1"/>
    <xf numFmtId="3" fontId="9" fillId="0" borderId="113" xfId="1" applyNumberFormat="1" applyFont="1" applyFill="1" applyBorder="1"/>
    <xf numFmtId="3" fontId="9" fillId="0" borderId="114" xfId="1" applyNumberFormat="1" applyFont="1" applyFill="1" applyBorder="1"/>
    <xf numFmtId="49" fontId="4" fillId="0" borderId="121" xfId="0" applyNumberFormat="1" applyFont="1" applyFill="1" applyBorder="1" applyAlignment="1">
      <alignment horizontal="center"/>
    </xf>
    <xf numFmtId="3" fontId="9" fillId="0" borderId="121" xfId="1" applyNumberFormat="1" applyFont="1" applyFill="1" applyBorder="1"/>
    <xf numFmtId="3" fontId="9" fillId="0" borderId="122" xfId="1" applyNumberFormat="1" applyFont="1" applyFill="1" applyBorder="1"/>
    <xf numFmtId="3" fontId="9" fillId="0" borderId="123" xfId="1" applyNumberFormat="1" applyFont="1" applyFill="1" applyBorder="1"/>
    <xf numFmtId="3" fontId="9" fillId="0" borderId="124" xfId="1" applyNumberFormat="1" applyFont="1" applyFill="1" applyBorder="1"/>
    <xf numFmtId="3" fontId="10" fillId="0" borderId="121" xfId="1" applyNumberFormat="1" applyFont="1" applyFill="1" applyBorder="1"/>
    <xf numFmtId="3" fontId="10" fillId="0" borderId="122" xfId="1" applyNumberFormat="1" applyFont="1" applyFill="1" applyBorder="1"/>
    <xf numFmtId="3" fontId="10" fillId="0" borderId="123" xfId="1" applyNumberFormat="1" applyFont="1" applyFill="1" applyBorder="1"/>
    <xf numFmtId="3" fontId="10" fillId="0" borderId="124" xfId="1" applyNumberFormat="1" applyFont="1" applyFill="1" applyBorder="1"/>
    <xf numFmtId="49" fontId="4" fillId="0" borderId="87" xfId="0" applyNumberFormat="1" applyFont="1" applyFill="1" applyBorder="1" applyAlignment="1">
      <alignment horizontal="center"/>
    </xf>
    <xf numFmtId="3" fontId="9" fillId="0" borderId="125" xfId="1" applyNumberFormat="1" applyFont="1" applyFill="1" applyBorder="1"/>
    <xf numFmtId="3" fontId="9" fillId="0" borderId="126" xfId="1" applyNumberFormat="1" applyFont="1" applyFill="1" applyBorder="1"/>
    <xf numFmtId="49" fontId="4" fillId="0" borderId="57" xfId="0" applyNumberFormat="1" applyFont="1" applyFill="1" applyBorder="1" applyAlignment="1">
      <alignment horizontal="center"/>
    </xf>
    <xf numFmtId="3" fontId="9" fillId="0" borderId="127" xfId="1" applyNumberFormat="1" applyFont="1" applyFill="1" applyBorder="1"/>
    <xf numFmtId="49" fontId="4" fillId="0" borderId="28" xfId="0" applyNumberFormat="1" applyFont="1" applyFill="1" applyBorder="1" applyAlignment="1">
      <alignment horizontal="center"/>
    </xf>
    <xf numFmtId="3" fontId="15" fillId="0" borderId="83" xfId="1" applyNumberFormat="1" applyFont="1" applyFill="1" applyBorder="1"/>
    <xf numFmtId="3" fontId="15" fillId="0" borderId="66" xfId="1" applyNumberFormat="1" applyFont="1" applyFill="1" applyBorder="1"/>
    <xf numFmtId="3" fontId="15" fillId="0" borderId="113" xfId="1" applyNumberFormat="1" applyFont="1" applyFill="1" applyBorder="1"/>
    <xf numFmtId="3" fontId="15" fillId="0" borderId="112" xfId="1" applyNumberFormat="1" applyFont="1" applyFill="1" applyBorder="1"/>
    <xf numFmtId="3" fontId="15" fillId="0" borderId="114" xfId="1" applyNumberFormat="1" applyFont="1" applyFill="1" applyBorder="1"/>
    <xf numFmtId="49" fontId="4" fillId="0" borderId="128" xfId="0" applyNumberFormat="1" applyFont="1" applyFill="1" applyBorder="1" applyAlignment="1">
      <alignment horizontal="center"/>
    </xf>
    <xf numFmtId="3" fontId="15" fillId="0" borderId="121" xfId="1" applyNumberFormat="1" applyFont="1" applyFill="1" applyBorder="1"/>
    <xf numFmtId="3" fontId="15" fillId="0" borderId="123" xfId="1" applyNumberFormat="1" applyFont="1" applyFill="1" applyBorder="1"/>
    <xf numFmtId="3" fontId="15" fillId="0" borderId="124" xfId="1" applyNumberFormat="1" applyFont="1" applyFill="1" applyBorder="1"/>
    <xf numFmtId="164" fontId="0" fillId="0" borderId="0" xfId="1" applyFont="1" applyFill="1"/>
    <xf numFmtId="49" fontId="4" fillId="0" borderId="69" xfId="0" applyNumberFormat="1" applyFont="1" applyFill="1" applyBorder="1" applyAlignment="1">
      <alignment horizontal="center"/>
    </xf>
    <xf numFmtId="3" fontId="10" fillId="0" borderId="0" xfId="1" applyNumberFormat="1" applyFont="1" applyFill="1" applyBorder="1"/>
    <xf numFmtId="3" fontId="10" fillId="0" borderId="129" xfId="1" applyNumberFormat="1" applyFont="1" applyFill="1" applyBorder="1"/>
    <xf numFmtId="0" fontId="6" fillId="0" borderId="0" xfId="0" quotePrefix="1" applyFont="1" applyFill="1" applyBorder="1" applyAlignment="1">
      <alignment horizontal="left"/>
    </xf>
    <xf numFmtId="49" fontId="4" fillId="0" borderId="97" xfId="0" applyNumberFormat="1" applyFont="1" applyFill="1" applyBorder="1" applyAlignment="1">
      <alignment horizontal="center"/>
    </xf>
    <xf numFmtId="3" fontId="9" fillId="0" borderId="130" xfId="1" applyNumberFormat="1" applyFont="1" applyFill="1" applyBorder="1"/>
    <xf numFmtId="3" fontId="9" fillId="0" borderId="131" xfId="1" applyNumberFormat="1" applyFont="1" applyFill="1" applyBorder="1"/>
    <xf numFmtId="49" fontId="4" fillId="0" borderId="89" xfId="0" applyNumberFormat="1" applyFont="1" applyFill="1" applyBorder="1" applyAlignment="1">
      <alignment horizontal="center"/>
    </xf>
    <xf numFmtId="164" fontId="16" fillId="0" borderId="92" xfId="1" applyFont="1" applyFill="1" applyBorder="1"/>
    <xf numFmtId="164" fontId="16" fillId="0" borderId="129" xfId="1" applyFont="1" applyFill="1" applyBorder="1"/>
    <xf numFmtId="0" fontId="6" fillId="0" borderId="0" xfId="0" applyFont="1" applyFill="1" applyBorder="1" applyAlignment="1">
      <alignment horizontal="left"/>
    </xf>
    <xf numFmtId="0" fontId="4" fillId="0" borderId="93" xfId="0" applyFont="1" applyFill="1" applyBorder="1"/>
    <xf numFmtId="165" fontId="17" fillId="0" borderId="0" xfId="0" applyNumberFormat="1" applyFont="1"/>
    <xf numFmtId="3" fontId="9" fillId="0" borderId="132" xfId="1" applyNumberFormat="1" applyFont="1" applyFill="1" applyBorder="1"/>
    <xf numFmtId="3" fontId="9" fillId="0" borderId="133" xfId="1" applyNumberFormat="1" applyFont="1" applyFill="1" applyBorder="1"/>
    <xf numFmtId="0" fontId="4" fillId="0" borderId="134" xfId="0" applyFont="1" applyFill="1" applyBorder="1"/>
    <xf numFmtId="0" fontId="6" fillId="0" borderId="6" xfId="0" applyFont="1" applyFill="1" applyBorder="1" applyAlignment="1">
      <alignment horizontal="left"/>
    </xf>
    <xf numFmtId="0" fontId="4" fillId="0" borderId="6" xfId="0" applyFont="1" applyFill="1" applyBorder="1"/>
    <xf numFmtId="0" fontId="4" fillId="0" borderId="99" xfId="0" applyFont="1" applyFill="1" applyBorder="1"/>
    <xf numFmtId="49" fontId="4" fillId="0" borderId="130" xfId="0" applyNumberFormat="1" applyFont="1" applyFill="1" applyBorder="1" applyAlignment="1">
      <alignment horizontal="center"/>
    </xf>
    <xf numFmtId="3" fontId="9" fillId="0" borderId="135" xfId="1" applyNumberFormat="1" applyFont="1" applyFill="1" applyBorder="1"/>
    <xf numFmtId="3" fontId="9" fillId="0" borderId="136" xfId="1" applyNumberFormat="1" applyFont="1" applyFill="1" applyBorder="1"/>
    <xf numFmtId="3" fontId="9" fillId="0" borderId="137" xfId="1" applyNumberFormat="1" applyFont="1" applyFill="1" applyBorder="1"/>
    <xf numFmtId="49" fontId="4" fillId="0" borderId="101" xfId="0" applyNumberFormat="1" applyFont="1" applyFill="1" applyBorder="1" applyAlignment="1">
      <alignment horizontal="center"/>
    </xf>
    <xf numFmtId="0" fontId="0" fillId="0" borderId="102" xfId="0" applyFill="1" applyBorder="1"/>
    <xf numFmtId="0" fontId="18" fillId="0" borderId="0" xfId="0" applyFont="1" applyFill="1" applyBorder="1"/>
    <xf numFmtId="0" fontId="6" fillId="0" borderId="0" xfId="0" applyFont="1" applyFill="1" applyAlignment="1"/>
    <xf numFmtId="0" fontId="7" fillId="0" borderId="0" xfId="0" applyFont="1" applyFill="1" applyAlignment="1">
      <alignment horizontal="center"/>
    </xf>
    <xf numFmtId="164" fontId="4" fillId="0" borderId="0" xfId="1" applyFont="1" applyFill="1"/>
    <xf numFmtId="0" fontId="4" fillId="0" borderId="0" xfId="0" applyFont="1"/>
    <xf numFmtId="0" fontId="4" fillId="0" borderId="138" xfId="0" applyFont="1" applyFill="1" applyBorder="1"/>
    <xf numFmtId="0" fontId="4" fillId="0" borderId="139" xfId="0" applyFont="1" applyFill="1" applyBorder="1"/>
    <xf numFmtId="0" fontId="3" fillId="0" borderId="139" xfId="0" applyFont="1" applyFill="1" applyBorder="1" applyAlignment="1">
      <alignment horizontal="right"/>
    </xf>
    <xf numFmtId="0" fontId="4" fillId="0" borderId="140" xfId="0" applyFont="1" applyFill="1" applyBorder="1"/>
    <xf numFmtId="0" fontId="19" fillId="0" borderId="0" xfId="0" applyFont="1"/>
    <xf numFmtId="3" fontId="19" fillId="0" borderId="0" xfId="0" applyNumberFormat="1" applyFont="1"/>
    <xf numFmtId="0" fontId="3" fillId="0" borderId="4" xfId="0" applyFont="1" applyBorder="1"/>
    <xf numFmtId="0" fontId="4" fillId="0" borderId="0" xfId="0" applyFont="1" applyBorder="1"/>
    <xf numFmtId="0" fontId="5" fillId="0" borderId="0" xfId="0" applyFont="1" applyBorder="1" applyAlignment="1">
      <alignment horizontal="center"/>
    </xf>
    <xf numFmtId="0" fontId="3" fillId="0" borderId="0" xfId="0" applyFont="1" applyBorder="1"/>
    <xf numFmtId="49" fontId="3" fillId="0" borderId="0" xfId="0" applyNumberFormat="1" applyFont="1" applyBorder="1" applyAlignment="1">
      <alignment horizontal="center"/>
    </xf>
    <xf numFmtId="0" fontId="3" fillId="0" borderId="0" xfId="0" quotePrefix="1" applyFont="1" applyBorder="1" applyAlignment="1">
      <alignment horizontal="left"/>
    </xf>
    <xf numFmtId="49" fontId="10" fillId="0" borderId="0" xfId="0" applyNumberFormat="1" applyFont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6" fillId="0" borderId="0" xfId="0" applyFont="1" applyBorder="1"/>
    <xf numFmtId="0" fontId="7" fillId="0" borderId="0" xfId="0" applyFont="1" applyBorder="1"/>
    <xf numFmtId="0" fontId="4" fillId="0" borderId="141" xfId="0" applyFont="1" applyFill="1" applyBorder="1" applyAlignment="1">
      <alignment horizontal="center"/>
    </xf>
    <xf numFmtId="166" fontId="3" fillId="0" borderId="4" xfId="0" applyNumberFormat="1" applyFont="1" applyBorder="1"/>
    <xf numFmtId="49" fontId="4" fillId="0" borderId="142" xfId="0" applyNumberFormat="1" applyFont="1" applyBorder="1" applyAlignment="1">
      <alignment horizontal="center"/>
    </xf>
    <xf numFmtId="3" fontId="3" fillId="0" borderId="143" xfId="0" applyNumberFormat="1" applyFont="1" applyFill="1" applyBorder="1" applyAlignment="1">
      <alignment horizontal="right"/>
    </xf>
    <xf numFmtId="0" fontId="4" fillId="0" borderId="0" xfId="0" applyFont="1" applyBorder="1" applyAlignment="1">
      <alignment horizontal="center"/>
    </xf>
    <xf numFmtId="0" fontId="4" fillId="0" borderId="144" xfId="0" applyFont="1" applyBorder="1" applyAlignment="1">
      <alignment horizontal="center"/>
    </xf>
    <xf numFmtId="3" fontId="3" fillId="0" borderId="145" xfId="0" applyNumberFormat="1" applyFont="1" applyFill="1" applyBorder="1" applyAlignment="1">
      <alignment horizontal="right"/>
    </xf>
    <xf numFmtId="0" fontId="4" fillId="0" borderId="0" xfId="0" applyFont="1" applyBorder="1" applyAlignment="1">
      <alignment horizontal="left"/>
    </xf>
    <xf numFmtId="0" fontId="4" fillId="0" borderId="146" xfId="0" applyFont="1" applyBorder="1" applyAlignment="1">
      <alignment horizontal="center"/>
    </xf>
    <xf numFmtId="3" fontId="20" fillId="0" borderId="147" xfId="1" applyNumberFormat="1" applyFont="1" applyFill="1" applyBorder="1" applyAlignment="1">
      <alignment horizontal="right"/>
    </xf>
    <xf numFmtId="3" fontId="4" fillId="0" borderId="147" xfId="1" applyNumberFormat="1" applyFont="1" applyFill="1" applyBorder="1" applyAlignment="1">
      <alignment horizontal="right"/>
    </xf>
    <xf numFmtId="3" fontId="19" fillId="0" borderId="0" xfId="1" applyNumberFormat="1" applyFont="1"/>
    <xf numFmtId="0" fontId="4" fillId="0" borderId="0" xfId="0" quotePrefix="1" applyFont="1" applyBorder="1" applyAlignment="1">
      <alignment horizontal="left"/>
    </xf>
    <xf numFmtId="3" fontId="3" fillId="0" borderId="148" xfId="0" applyNumberFormat="1" applyFont="1" applyFill="1" applyBorder="1" applyAlignment="1">
      <alignment horizontal="right"/>
    </xf>
    <xf numFmtId="49" fontId="4" fillId="0" borderId="146" xfId="0" applyNumberFormat="1" applyFont="1" applyBorder="1" applyAlignment="1">
      <alignment horizontal="center"/>
    </xf>
    <xf numFmtId="0" fontId="4" fillId="0" borderId="149" xfId="0" applyFont="1" applyBorder="1" applyAlignment="1">
      <alignment horizontal="center"/>
    </xf>
    <xf numFmtId="3" fontId="4" fillId="0" borderId="150" xfId="0" applyNumberFormat="1" applyFont="1" applyFill="1" applyBorder="1" applyAlignment="1">
      <alignment horizontal="right"/>
    </xf>
    <xf numFmtId="0" fontId="3" fillId="0" borderId="4" xfId="0" quotePrefix="1" applyFont="1" applyBorder="1" applyAlignment="1">
      <alignment horizontal="left"/>
    </xf>
    <xf numFmtId="0" fontId="4" fillId="0" borderId="142" xfId="0" applyFont="1" applyBorder="1" applyAlignment="1">
      <alignment horizontal="center"/>
    </xf>
    <xf numFmtId="3" fontId="3" fillId="0" borderId="145" xfId="1" applyNumberFormat="1" applyFont="1" applyFill="1" applyBorder="1" applyAlignment="1">
      <alignment horizontal="right"/>
    </xf>
    <xf numFmtId="3" fontId="3" fillId="0" borderId="147" xfId="1" applyNumberFormat="1" applyFont="1" applyFill="1" applyBorder="1" applyAlignment="1">
      <alignment horizontal="right"/>
    </xf>
    <xf numFmtId="49" fontId="4" fillId="0" borderId="144" xfId="0" applyNumberFormat="1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4" fillId="0" borderId="151" xfId="0" applyFont="1" applyBorder="1" applyAlignment="1">
      <alignment horizontal="center"/>
    </xf>
    <xf numFmtId="3" fontId="3" fillId="0" borderId="152" xfId="0" applyNumberFormat="1" applyFont="1" applyFill="1" applyBorder="1" applyAlignment="1">
      <alignment horizontal="right"/>
    </xf>
    <xf numFmtId="0" fontId="4" fillId="0" borderId="153" xfId="0" applyFont="1" applyBorder="1" applyAlignment="1">
      <alignment horizontal="center"/>
    </xf>
    <xf numFmtId="3" fontId="4" fillId="0" borderId="150" xfId="1" applyNumberFormat="1" applyFont="1" applyFill="1" applyBorder="1" applyAlignment="1">
      <alignment horizontal="right"/>
    </xf>
    <xf numFmtId="3" fontId="3" fillId="0" borderId="145" xfId="1" applyNumberFormat="1" applyFont="1" applyFill="1" applyBorder="1"/>
    <xf numFmtId="3" fontId="3" fillId="0" borderId="150" xfId="0" applyNumberFormat="1" applyFont="1" applyFill="1" applyBorder="1" applyAlignment="1">
      <alignment horizontal="right"/>
    </xf>
    <xf numFmtId="3" fontId="4" fillId="0" borderId="0" xfId="0" applyNumberFormat="1" applyFont="1" applyBorder="1"/>
    <xf numFmtId="0" fontId="4" fillId="0" borderId="154" xfId="0" applyFont="1" applyFill="1" applyBorder="1"/>
    <xf numFmtId="49" fontId="4" fillId="0" borderId="0" xfId="0" applyNumberFormat="1" applyFont="1" applyBorder="1" applyAlignment="1">
      <alignment horizontal="center"/>
    </xf>
    <xf numFmtId="0" fontId="4" fillId="0" borderId="155" xfId="0" applyFont="1" applyFill="1" applyBorder="1"/>
    <xf numFmtId="0" fontId="4" fillId="0" borderId="156" xfId="0" applyFont="1" applyFill="1" applyBorder="1"/>
    <xf numFmtId="0" fontId="3" fillId="0" borderId="0" xfId="0" applyFont="1"/>
    <xf numFmtId="0" fontId="4" fillId="0" borderId="0" xfId="0" applyFont="1" applyAlignment="1">
      <alignment horizontal="left"/>
    </xf>
    <xf numFmtId="49" fontId="4" fillId="0" borderId="0" xfId="0" applyNumberFormat="1" applyFont="1" applyAlignment="1">
      <alignment horizontal="center"/>
    </xf>
    <xf numFmtId="0" fontId="22" fillId="0" borderId="0" xfId="0" applyFont="1"/>
    <xf numFmtId="49" fontId="0" fillId="0" borderId="0" xfId="0" applyNumberFormat="1" applyAlignment="1">
      <alignment horizontal="center"/>
    </xf>
    <xf numFmtId="0" fontId="7" fillId="0" borderId="0" xfId="0" applyFont="1" applyFill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7" fillId="0" borderId="0" xfId="0" applyFont="1" applyFill="1" applyAlignment="1">
      <alignment horizontal="center" wrapText="1"/>
    </xf>
    <xf numFmtId="0" fontId="0" fillId="0" borderId="0" xfId="0" applyFill="1" applyAlignment="1">
      <alignment wrapText="1"/>
    </xf>
    <xf numFmtId="0" fontId="4" fillId="0" borderId="0" xfId="0" applyFont="1" applyFill="1" applyAlignment="1">
      <alignment horizont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wrapText="1"/>
    </xf>
    <xf numFmtId="0" fontId="0" fillId="0" borderId="0" xfId="0" applyFill="1" applyAlignment="1">
      <alignment horizontal="center" wrapText="1"/>
    </xf>
    <xf numFmtId="0" fontId="4" fillId="0" borderId="0" xfId="0" applyFont="1" applyFill="1" applyBorder="1" applyAlignment="1">
      <alignment horizontal="center"/>
    </xf>
    <xf numFmtId="0" fontId="23" fillId="0" borderId="0" xfId="0" applyFont="1" applyAlignment="1">
      <alignment horizontal="center" wrapText="1"/>
    </xf>
    <xf numFmtId="0" fontId="7" fillId="0" borderId="0" xfId="0" applyFont="1" applyAlignment="1">
      <alignment horizontal="center" wrapText="1"/>
    </xf>
    <xf numFmtId="0" fontId="21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7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</cellXfs>
  <cellStyles count="3">
    <cellStyle name="Normal" xfId="0" builtinId="0"/>
    <cellStyle name="Virgül" xfId="1" builtinId="3"/>
    <cellStyle name="Yüzde" xfId="2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Garanti%20Bankas&#305;%202015%20Y&#305;l&#305;%20Mali%20Raporu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.3 Yevmiye"/>
      <sheetName val="Aktifler"/>
      <sheetName val="Pasifler"/>
      <sheetName val="Kar Zarar"/>
      <sheetName val="K-Z Çalışma"/>
      <sheetName val="MİZAN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özkaynaklar"/>
      <sheetName val="Nakit Akım"/>
      <sheetName val="Kar Dağıtım"/>
      <sheetName val="Ek bilgi "/>
      <sheetName val="Vergi matrahı"/>
      <sheetName val="OR100Y"/>
      <sheetName val="SY300A"/>
      <sheetName val="Sayfa1"/>
      <sheetName val="Sayfa2"/>
    </sheetNames>
    <sheetDataSet>
      <sheetData sheetId="0"/>
      <sheetData sheetId="1">
        <row r="69">
          <cell r="B69" t="str">
            <v>SEVDA ÖZEN</v>
          </cell>
        </row>
      </sheetData>
      <sheetData sheetId="2">
        <row r="77">
          <cell r="B77" t="str">
            <v>SEVDA ÖZEN</v>
          </cell>
        </row>
      </sheetData>
      <sheetData sheetId="3">
        <row r="84">
          <cell r="H84">
            <v>10367034.890000001</v>
          </cell>
          <cell r="I84">
            <v>16467918</v>
          </cell>
        </row>
      </sheetData>
      <sheetData sheetId="4">
        <row r="19">
          <cell r="E19">
            <v>5928755.1400000006</v>
          </cell>
        </row>
        <row r="27">
          <cell r="E27">
            <v>35038594.729999997</v>
          </cell>
        </row>
        <row r="35">
          <cell r="E35">
            <v>2467848.9899999998</v>
          </cell>
        </row>
        <row r="40">
          <cell r="E40">
            <v>4654679.41</v>
          </cell>
        </row>
        <row r="47">
          <cell r="F47">
            <v>286454.55</v>
          </cell>
        </row>
        <row r="53">
          <cell r="F53">
            <v>895673.80999999994</v>
          </cell>
        </row>
        <row r="62">
          <cell r="F62">
            <v>2430998.7400000002</v>
          </cell>
        </row>
        <row r="67">
          <cell r="F67">
            <v>5010645.79</v>
          </cell>
        </row>
        <row r="73">
          <cell r="F73">
            <v>823575.38</v>
          </cell>
        </row>
        <row r="79">
          <cell r="F79">
            <v>4295815</v>
          </cell>
        </row>
        <row r="92">
          <cell r="F92">
            <v>328914.49</v>
          </cell>
        </row>
        <row r="106">
          <cell r="F106">
            <v>-17362424.66</v>
          </cell>
        </row>
        <row r="115">
          <cell r="F115">
            <v>-6289972.0300000003</v>
          </cell>
        </row>
        <row r="123">
          <cell r="F123">
            <v>-300075.68</v>
          </cell>
        </row>
        <row r="126">
          <cell r="E126">
            <v>-2848592.56</v>
          </cell>
        </row>
        <row r="132">
          <cell r="E132">
            <v>-2569.59</v>
          </cell>
        </row>
        <row r="143">
          <cell r="F143">
            <v>-1188831.27</v>
          </cell>
        </row>
        <row r="150">
          <cell r="F150">
            <v>-109818.57</v>
          </cell>
        </row>
        <row r="177">
          <cell r="F177">
            <v>620412.07999999996</v>
          </cell>
        </row>
        <row r="183">
          <cell r="F183">
            <v>533039.93000000005</v>
          </cell>
        </row>
        <row r="217">
          <cell r="F217">
            <v>16946939.829999998</v>
          </cell>
        </row>
        <row r="224">
          <cell r="F224">
            <v>85508878.510000005</v>
          </cell>
        </row>
        <row r="233">
          <cell r="F233">
            <v>4800264.8000000007</v>
          </cell>
        </row>
        <row r="244">
          <cell r="F244">
            <v>-244562.94</v>
          </cell>
        </row>
        <row r="318">
          <cell r="F318">
            <v>-10816710.09</v>
          </cell>
        </row>
        <row r="329">
          <cell r="F329">
            <v>-1635995.38</v>
          </cell>
        </row>
        <row r="338">
          <cell r="F338">
            <v>-1372887.31</v>
          </cell>
        </row>
        <row r="354">
          <cell r="F354">
            <v>-525169.55000000005</v>
          </cell>
        </row>
        <row r="365">
          <cell r="F365">
            <v>-6661813.9199999999</v>
          </cell>
        </row>
        <row r="366">
          <cell r="E366">
            <v>-4242816.1100000003</v>
          </cell>
        </row>
        <row r="373">
          <cell r="F373">
            <v>-993429.75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94">
          <cell r="I94">
            <v>14583297</v>
          </cell>
        </row>
      </sheetData>
      <sheetData sheetId="29"/>
      <sheetData sheetId="30"/>
      <sheetData sheetId="31"/>
      <sheetData sheetId="32"/>
      <sheetData sheetId="33"/>
    </sheetDataSet>
  </externalBook>
</externalLink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1"/>
  <sheetViews>
    <sheetView tabSelected="1" topLeftCell="A28" workbookViewId="0">
      <selection activeCell="J45" sqref="J45"/>
    </sheetView>
  </sheetViews>
  <sheetFormatPr defaultColWidth="9.140625" defaultRowHeight="15" x14ac:dyDescent="0.25"/>
  <cols>
    <col min="1" max="1" width="2.7109375" style="3" customWidth="1"/>
    <col min="2" max="2" width="5.7109375" style="3" customWidth="1"/>
    <col min="3" max="3" width="5.42578125" style="3" customWidth="1"/>
    <col min="4" max="5" width="9.140625" style="3"/>
    <col min="6" max="6" width="31.85546875" style="3" customWidth="1"/>
    <col min="7" max="7" width="6.140625" style="157" customWidth="1"/>
    <col min="8" max="8" width="12.28515625" style="3" customWidth="1"/>
    <col min="9" max="9" width="12.5703125" style="3" customWidth="1"/>
    <col min="10" max="10" width="12.42578125" style="3" bestFit="1" customWidth="1"/>
    <col min="11" max="11" width="12.7109375" style="3" customWidth="1"/>
    <col min="12" max="12" width="13.140625" style="3" customWidth="1"/>
    <col min="13" max="13" width="13" style="3" customWidth="1"/>
    <col min="14" max="14" width="1.85546875" style="3" customWidth="1"/>
    <col min="15" max="15" width="5.7109375" style="3" customWidth="1"/>
    <col min="16" max="16" width="10.85546875" style="3" bestFit="1" customWidth="1"/>
    <col min="17" max="16384" width="9.140625" style="3"/>
  </cols>
  <sheetData>
    <row r="1" spans="1:14" ht="14.45" customHeight="1" thickBot="1" x14ac:dyDescent="0.3">
      <c r="A1" s="1"/>
      <c r="B1" s="1"/>
      <c r="C1" s="1"/>
      <c r="D1" s="1"/>
      <c r="E1" s="1"/>
      <c r="F1" s="1"/>
      <c r="G1" s="2"/>
      <c r="H1" s="1"/>
      <c r="I1" s="1"/>
      <c r="J1" s="1"/>
      <c r="K1" s="1"/>
      <c r="L1" s="1"/>
      <c r="N1" s="4"/>
    </row>
    <row r="2" spans="1:14" ht="12.6" customHeight="1" thickTop="1" x14ac:dyDescent="0.25">
      <c r="A2" s="5"/>
      <c r="B2" s="6"/>
      <c r="C2" s="7"/>
      <c r="D2" s="7"/>
      <c r="E2" s="7"/>
      <c r="F2" s="7"/>
      <c r="G2" s="8"/>
      <c r="H2" s="7"/>
      <c r="I2" s="7"/>
      <c r="J2" s="7"/>
      <c r="K2" s="7"/>
      <c r="L2" s="7"/>
      <c r="M2" s="7"/>
      <c r="N2" s="9"/>
    </row>
    <row r="3" spans="1:14" ht="20.25" x14ac:dyDescent="0.3">
      <c r="A3" s="5"/>
      <c r="B3" s="10"/>
      <c r="C3" s="11"/>
      <c r="D3" s="12"/>
      <c r="E3" s="13"/>
      <c r="F3" s="14"/>
      <c r="G3" s="15"/>
      <c r="H3" s="16" t="s">
        <v>0</v>
      </c>
      <c r="I3" s="13"/>
      <c r="J3" s="17"/>
      <c r="K3" s="17"/>
      <c r="L3" s="17"/>
      <c r="M3" s="11"/>
      <c r="N3" s="18"/>
    </row>
    <row r="4" spans="1:14" ht="20.25" x14ac:dyDescent="0.3">
      <c r="A4" s="5"/>
      <c r="B4" s="10"/>
      <c r="C4" s="11"/>
      <c r="D4" s="12"/>
      <c r="E4" s="13"/>
      <c r="F4" s="14"/>
      <c r="G4" s="15"/>
      <c r="H4" s="16" t="s">
        <v>1</v>
      </c>
      <c r="I4" s="13"/>
      <c r="J4" s="17"/>
      <c r="K4" s="17"/>
      <c r="L4" s="17"/>
      <c r="M4" s="11"/>
      <c r="N4" s="18"/>
    </row>
    <row r="5" spans="1:14" ht="20.25" x14ac:dyDescent="0.3">
      <c r="A5" s="5"/>
      <c r="B5" s="10"/>
      <c r="C5" s="11"/>
      <c r="D5" s="12"/>
      <c r="E5" s="13"/>
      <c r="F5" s="14"/>
      <c r="G5" s="15"/>
      <c r="H5" s="16" t="s">
        <v>2</v>
      </c>
      <c r="I5" s="11"/>
      <c r="J5" s="11"/>
      <c r="K5" s="11"/>
      <c r="L5" s="11"/>
      <c r="M5" s="11"/>
      <c r="N5" s="18"/>
    </row>
    <row r="6" spans="1:14" ht="18.75" customHeight="1" x14ac:dyDescent="0.25">
      <c r="A6" s="5"/>
      <c r="B6" s="10"/>
      <c r="C6" s="11"/>
      <c r="D6" s="13"/>
      <c r="E6" s="11"/>
      <c r="F6" s="14"/>
      <c r="G6" s="19"/>
      <c r="H6" s="14"/>
      <c r="I6" s="11"/>
      <c r="J6" s="11"/>
      <c r="K6" s="11"/>
      <c r="L6" s="11"/>
      <c r="M6" s="11"/>
      <c r="N6" s="18"/>
    </row>
    <row r="7" spans="1:14" ht="18" customHeight="1" x14ac:dyDescent="0.25">
      <c r="A7" s="5"/>
      <c r="B7" s="10"/>
      <c r="C7" s="11"/>
      <c r="D7" s="11"/>
      <c r="E7" s="11"/>
      <c r="F7" s="11"/>
      <c r="G7" s="20"/>
      <c r="H7" s="309" t="s">
        <v>3</v>
      </c>
      <c r="I7" s="309"/>
      <c r="J7" s="309"/>
      <c r="K7" s="21"/>
      <c r="L7" s="22" t="s">
        <v>4</v>
      </c>
      <c r="M7" s="23"/>
      <c r="N7" s="18"/>
    </row>
    <row r="8" spans="1:14" ht="20.25" customHeight="1" thickBot="1" x14ac:dyDescent="0.35">
      <c r="A8" s="5"/>
      <c r="B8" s="10"/>
      <c r="C8" s="24" t="s">
        <v>5</v>
      </c>
      <c r="D8" s="25"/>
      <c r="E8" s="11"/>
      <c r="F8" s="11"/>
      <c r="G8" s="20"/>
      <c r="H8" s="310" t="s">
        <v>6</v>
      </c>
      <c r="I8" s="310"/>
      <c r="J8" s="310"/>
      <c r="K8" s="310" t="s">
        <v>7</v>
      </c>
      <c r="L8" s="310"/>
      <c r="M8" s="310"/>
      <c r="N8" s="18"/>
    </row>
    <row r="9" spans="1:14" ht="21" customHeight="1" thickTop="1" thickBot="1" x14ac:dyDescent="0.3">
      <c r="A9" s="5"/>
      <c r="B9" s="26"/>
      <c r="C9" s="27"/>
      <c r="D9" s="27"/>
      <c r="E9" s="27"/>
      <c r="F9" s="27"/>
      <c r="G9" s="28" t="s">
        <v>8</v>
      </c>
      <c r="H9" s="29" t="s">
        <v>9</v>
      </c>
      <c r="I9" s="30" t="s">
        <v>10</v>
      </c>
      <c r="J9" s="31" t="s">
        <v>11</v>
      </c>
      <c r="K9" s="32" t="s">
        <v>9</v>
      </c>
      <c r="L9" s="33" t="s">
        <v>10</v>
      </c>
      <c r="M9" s="34" t="s">
        <v>11</v>
      </c>
      <c r="N9" s="18"/>
    </row>
    <row r="10" spans="1:14" ht="16.5" thickBot="1" x14ac:dyDescent="0.3">
      <c r="A10" s="5"/>
      <c r="B10" s="10" t="s">
        <v>12</v>
      </c>
      <c r="C10" s="11" t="s">
        <v>13</v>
      </c>
      <c r="D10" s="11"/>
      <c r="E10" s="11"/>
      <c r="F10" s="11"/>
      <c r="G10" s="35"/>
      <c r="H10" s="36">
        <f>SUM(H11:H13)</f>
        <v>4819242</v>
      </c>
      <c r="I10" s="37">
        <f>SUM(I11:I13)</f>
        <v>6053607</v>
      </c>
      <c r="J10" s="38">
        <f>SUM(J11:J13)</f>
        <v>10872849</v>
      </c>
      <c r="K10" s="39">
        <f>SUM(K11:K13)</f>
        <v>4629864</v>
      </c>
      <c r="L10" s="40">
        <f>SUM(L11:L13)</f>
        <v>3750723</v>
      </c>
      <c r="M10" s="40">
        <f>+K10+L10</f>
        <v>8380587</v>
      </c>
      <c r="N10" s="18"/>
    </row>
    <row r="11" spans="1:14" ht="15.75" x14ac:dyDescent="0.25">
      <c r="A11" s="5"/>
      <c r="B11" s="10"/>
      <c r="C11" s="22" t="s">
        <v>14</v>
      </c>
      <c r="D11" s="11" t="s">
        <v>15</v>
      </c>
      <c r="E11" s="11"/>
      <c r="F11" s="11"/>
      <c r="G11" s="41"/>
      <c r="H11" s="42">
        <v>4819242</v>
      </c>
      <c r="I11" s="43"/>
      <c r="J11" s="44">
        <f>SUM(H11:I11)</f>
        <v>4819242</v>
      </c>
      <c r="K11" s="45">
        <v>4629864</v>
      </c>
      <c r="L11" s="46"/>
      <c r="M11" s="47">
        <f>SUM(K11:L11)</f>
        <v>4629864</v>
      </c>
      <c r="N11" s="18"/>
    </row>
    <row r="12" spans="1:14" ht="15.75" x14ac:dyDescent="0.25">
      <c r="A12" s="5"/>
      <c r="B12" s="10"/>
      <c r="C12" s="22" t="s">
        <v>16</v>
      </c>
      <c r="D12" s="11" t="s">
        <v>17</v>
      </c>
      <c r="E12" s="11"/>
      <c r="F12" s="11"/>
      <c r="G12" s="41"/>
      <c r="H12" s="48"/>
      <c r="I12" s="49">
        <v>6053607</v>
      </c>
      <c r="J12" s="44">
        <f>SUM(H12:I12)</f>
        <v>6053607</v>
      </c>
      <c r="K12" s="50"/>
      <c r="L12" s="51">
        <v>3750723</v>
      </c>
      <c r="M12" s="47">
        <f>SUM(K12:L12)</f>
        <v>3750723</v>
      </c>
      <c r="N12" s="18"/>
    </row>
    <row r="13" spans="1:14" ht="15.75" x14ac:dyDescent="0.25">
      <c r="A13" s="5"/>
      <c r="B13" s="10"/>
      <c r="C13" s="22" t="s">
        <v>18</v>
      </c>
      <c r="D13" s="11" t="s">
        <v>19</v>
      </c>
      <c r="E13" s="11"/>
      <c r="F13" s="11"/>
      <c r="G13" s="41"/>
      <c r="H13" s="48"/>
      <c r="I13" s="52"/>
      <c r="J13" s="44"/>
      <c r="K13" s="45"/>
      <c r="L13" s="46"/>
      <c r="M13" s="47"/>
      <c r="N13" s="18"/>
    </row>
    <row r="14" spans="1:14" ht="16.5" thickBot="1" x14ac:dyDescent="0.3">
      <c r="A14" s="5"/>
      <c r="B14" s="10" t="s">
        <v>20</v>
      </c>
      <c r="C14" s="53" t="s">
        <v>21</v>
      </c>
      <c r="D14" s="11"/>
      <c r="E14" s="11"/>
      <c r="F14" s="11"/>
      <c r="G14" s="35" t="s">
        <v>22</v>
      </c>
      <c r="H14" s="54">
        <f t="shared" ref="H14:M14" si="0">SUM(H15:H16)</f>
        <v>11651079</v>
      </c>
      <c r="I14" s="55">
        <f t="shared" si="0"/>
        <v>226890286</v>
      </c>
      <c r="J14" s="56">
        <f t="shared" si="0"/>
        <v>238541365</v>
      </c>
      <c r="K14" s="57">
        <f t="shared" si="0"/>
        <v>15393200</v>
      </c>
      <c r="L14" s="58">
        <f t="shared" si="0"/>
        <v>154107193</v>
      </c>
      <c r="M14" s="59">
        <f t="shared" si="0"/>
        <v>169500393</v>
      </c>
      <c r="N14" s="18"/>
    </row>
    <row r="15" spans="1:14" ht="15.75" x14ac:dyDescent="0.25">
      <c r="A15" s="5"/>
      <c r="B15" s="10"/>
      <c r="C15" s="22" t="s">
        <v>14</v>
      </c>
      <c r="D15" s="53" t="s">
        <v>23</v>
      </c>
      <c r="E15" s="11"/>
      <c r="F15" s="11"/>
      <c r="G15" s="41"/>
      <c r="H15" s="48">
        <f>5651079+6000000</f>
        <v>11651079</v>
      </c>
      <c r="I15" s="52">
        <f>23482784+185013500</f>
        <v>208496284</v>
      </c>
      <c r="J15" s="44">
        <f>SUM(H15:I15)</f>
        <v>220147363</v>
      </c>
      <c r="K15" s="50">
        <v>15393200</v>
      </c>
      <c r="L15" s="60">
        <v>47349272</v>
      </c>
      <c r="M15" s="47">
        <f>SUM(K15:L15)</f>
        <v>62742472</v>
      </c>
      <c r="N15" s="18"/>
    </row>
    <row r="16" spans="1:14" ht="15.75" x14ac:dyDescent="0.25">
      <c r="A16" s="5"/>
      <c r="B16" s="10"/>
      <c r="C16" s="22" t="s">
        <v>16</v>
      </c>
      <c r="D16" s="11" t="s">
        <v>24</v>
      </c>
      <c r="E16" s="11"/>
      <c r="F16" s="11"/>
      <c r="G16" s="61"/>
      <c r="H16" s="62"/>
      <c r="I16" s="63">
        <f>+I17+I18+I19</f>
        <v>18394002</v>
      </c>
      <c r="J16" s="64">
        <f>SUM(H16:I16)</f>
        <v>18394002</v>
      </c>
      <c r="K16" s="65"/>
      <c r="L16" s="66">
        <f>SUM(L17:L19)</f>
        <v>106757921</v>
      </c>
      <c r="M16" s="67">
        <f>SUM(K16:L16)</f>
        <v>106757921</v>
      </c>
      <c r="N16" s="18"/>
    </row>
    <row r="17" spans="1:16" ht="15.75" x14ac:dyDescent="0.25">
      <c r="A17" s="5"/>
      <c r="B17" s="10"/>
      <c r="C17" s="53"/>
      <c r="D17" s="11" t="s">
        <v>25</v>
      </c>
      <c r="E17" s="11"/>
      <c r="F17" s="11"/>
      <c r="G17" s="68"/>
      <c r="H17" s="62"/>
      <c r="I17" s="63"/>
      <c r="J17" s="69"/>
      <c r="K17" s="65"/>
      <c r="L17" s="66"/>
      <c r="M17" s="70"/>
      <c r="N17" s="18"/>
    </row>
    <row r="18" spans="1:16" ht="15.75" x14ac:dyDescent="0.25">
      <c r="A18" s="5"/>
      <c r="B18" s="10"/>
      <c r="C18" s="53"/>
      <c r="D18" s="11" t="s">
        <v>26</v>
      </c>
      <c r="E18" s="11"/>
      <c r="F18" s="11"/>
      <c r="G18" s="68"/>
      <c r="H18" s="62"/>
      <c r="I18" s="63">
        <v>18394002</v>
      </c>
      <c r="J18" s="69">
        <f>SUM(H18:I18)</f>
        <v>18394002</v>
      </c>
      <c r="K18" s="65"/>
      <c r="L18" s="66">
        <v>106757921</v>
      </c>
      <c r="M18" s="70">
        <f>SUM(K18:L18)</f>
        <v>106757921</v>
      </c>
      <c r="N18" s="18"/>
    </row>
    <row r="19" spans="1:16" ht="15.75" x14ac:dyDescent="0.25">
      <c r="A19" s="5"/>
      <c r="B19" s="10"/>
      <c r="C19" s="53"/>
      <c r="D19" s="11" t="s">
        <v>27</v>
      </c>
      <c r="E19" s="11"/>
      <c r="F19" s="11"/>
      <c r="G19" s="68"/>
      <c r="H19" s="62"/>
      <c r="I19" s="63"/>
      <c r="J19" s="71"/>
      <c r="K19" s="65"/>
      <c r="L19" s="72"/>
      <c r="M19" s="70"/>
      <c r="N19" s="18"/>
    </row>
    <row r="20" spans="1:16" ht="16.5" thickBot="1" x14ac:dyDescent="0.3">
      <c r="A20" s="5"/>
      <c r="B20" s="10" t="s">
        <v>28</v>
      </c>
      <c r="C20" s="53" t="s">
        <v>29</v>
      </c>
      <c r="D20" s="11"/>
      <c r="E20" s="11"/>
      <c r="F20" s="11"/>
      <c r="G20" s="35" t="s">
        <v>30</v>
      </c>
      <c r="H20" s="54">
        <f t="shared" ref="H20:M20" si="1">SUM(H21:H24)</f>
        <v>13046691</v>
      </c>
      <c r="I20" s="73">
        <f t="shared" si="1"/>
        <v>42266600</v>
      </c>
      <c r="J20" s="56">
        <f t="shared" si="1"/>
        <v>55313291</v>
      </c>
      <c r="K20" s="57">
        <f t="shared" si="1"/>
        <v>40485671</v>
      </c>
      <c r="L20" s="74">
        <f t="shared" si="1"/>
        <v>23050000</v>
      </c>
      <c r="M20" s="75">
        <f t="shared" si="1"/>
        <v>63535671</v>
      </c>
      <c r="N20" s="18"/>
    </row>
    <row r="21" spans="1:16" ht="15.75" x14ac:dyDescent="0.25">
      <c r="A21" s="5"/>
      <c r="B21" s="10"/>
      <c r="C21" s="22" t="s">
        <v>14</v>
      </c>
      <c r="D21" s="11" t="s">
        <v>31</v>
      </c>
      <c r="E21" s="11"/>
      <c r="F21" s="11"/>
      <c r="G21" s="41"/>
      <c r="H21" s="48"/>
      <c r="I21" s="43"/>
      <c r="J21" s="44"/>
      <c r="K21" s="50">
        <v>14354220</v>
      </c>
      <c r="L21" s="46"/>
      <c r="M21" s="47">
        <f>SUM(K21:L21)</f>
        <v>14354220</v>
      </c>
      <c r="N21" s="18"/>
    </row>
    <row r="22" spans="1:16" ht="15.75" x14ac:dyDescent="0.25">
      <c r="A22" s="5"/>
      <c r="B22" s="10"/>
      <c r="C22" s="22" t="s">
        <v>16</v>
      </c>
      <c r="D22" s="11" t="s">
        <v>32</v>
      </c>
      <c r="E22" s="11"/>
      <c r="F22" s="11"/>
      <c r="G22" s="41"/>
      <c r="H22" s="76"/>
      <c r="I22" s="77"/>
      <c r="J22" s="44"/>
      <c r="K22" s="78">
        <v>14929824</v>
      </c>
      <c r="L22" s="79">
        <v>23050000</v>
      </c>
      <c r="M22" s="47">
        <f>SUM(K22:L22)</f>
        <v>37979824</v>
      </c>
      <c r="N22" s="18"/>
    </row>
    <row r="23" spans="1:16" ht="15.75" x14ac:dyDescent="0.25">
      <c r="A23" s="5"/>
      <c r="B23" s="10"/>
      <c r="C23" s="22" t="s">
        <v>18</v>
      </c>
      <c r="D23" s="11" t="s">
        <v>33</v>
      </c>
      <c r="E23" s="11"/>
      <c r="F23" s="11"/>
      <c r="G23" s="41"/>
      <c r="H23" s="76"/>
      <c r="I23" s="77"/>
      <c r="J23" s="69"/>
      <c r="K23" s="80"/>
      <c r="L23" s="81"/>
      <c r="M23" s="70"/>
      <c r="N23" s="18"/>
    </row>
    <row r="24" spans="1:16" ht="15.75" x14ac:dyDescent="0.25">
      <c r="A24" s="5"/>
      <c r="B24" s="10"/>
      <c r="C24" s="22" t="s">
        <v>34</v>
      </c>
      <c r="D24" s="13" t="s">
        <v>35</v>
      </c>
      <c r="E24" s="11"/>
      <c r="F24" s="11"/>
      <c r="G24" s="41"/>
      <c r="H24" s="48">
        <v>13046691</v>
      </c>
      <c r="I24" s="82">
        <v>42266600</v>
      </c>
      <c r="J24" s="44">
        <f>SUM(H24:I24)</f>
        <v>55313291</v>
      </c>
      <c r="K24" s="50">
        <v>11201627</v>
      </c>
      <c r="L24" s="83"/>
      <c r="M24" s="47">
        <f>SUM(K24:L24)</f>
        <v>11201627</v>
      </c>
      <c r="N24" s="18"/>
    </row>
    <row r="25" spans="1:16" ht="16.5" thickBot="1" x14ac:dyDescent="0.3">
      <c r="A25" s="5"/>
      <c r="B25" s="10" t="s">
        <v>36</v>
      </c>
      <c r="C25" s="13" t="s">
        <v>37</v>
      </c>
      <c r="D25" s="11"/>
      <c r="E25" s="11"/>
      <c r="F25" s="11"/>
      <c r="G25" s="35" t="s">
        <v>38</v>
      </c>
      <c r="H25" s="84">
        <f t="shared" ref="H25:M25" si="2">SUM(H26:H27)</f>
        <v>362138059</v>
      </c>
      <c r="I25" s="85">
        <f t="shared" si="2"/>
        <v>119277387</v>
      </c>
      <c r="J25" s="86">
        <f t="shared" si="2"/>
        <v>481415446</v>
      </c>
      <c r="K25" s="87">
        <f t="shared" si="2"/>
        <v>302096869</v>
      </c>
      <c r="L25" s="88">
        <f t="shared" si="2"/>
        <v>99378349</v>
      </c>
      <c r="M25" s="89">
        <f t="shared" si="2"/>
        <v>401475218</v>
      </c>
      <c r="N25" s="18"/>
      <c r="P25" s="90"/>
    </row>
    <row r="26" spans="1:16" ht="15.75" x14ac:dyDescent="0.25">
      <c r="A26" s="5"/>
      <c r="B26" s="10"/>
      <c r="C26" s="22" t="s">
        <v>14</v>
      </c>
      <c r="D26" s="11" t="s">
        <v>39</v>
      </c>
      <c r="E26" s="11"/>
      <c r="F26" s="11"/>
      <c r="G26" s="41"/>
      <c r="H26" s="48">
        <f>66009490</f>
        <v>66009490</v>
      </c>
      <c r="I26" s="91">
        <f>49773004</f>
        <v>49773004</v>
      </c>
      <c r="J26" s="44">
        <f>SUM(H26:I26)</f>
        <v>115782494</v>
      </c>
      <c r="K26" s="50">
        <v>42896268</v>
      </c>
      <c r="L26" s="92">
        <v>44130969</v>
      </c>
      <c r="M26" s="47">
        <f>SUM(K26:L26)</f>
        <v>87027237</v>
      </c>
      <c r="N26" s="18"/>
      <c r="P26" s="93"/>
    </row>
    <row r="27" spans="1:16" ht="15.75" x14ac:dyDescent="0.25">
      <c r="A27" s="5"/>
      <c r="B27" s="10"/>
      <c r="C27" s="22" t="s">
        <v>16</v>
      </c>
      <c r="D27" s="11" t="s">
        <v>40</v>
      </c>
      <c r="E27" s="11"/>
      <c r="F27" s="11"/>
      <c r="G27" s="41"/>
      <c r="H27" s="48">
        <v>296128569</v>
      </c>
      <c r="I27" s="43">
        <v>69504383</v>
      </c>
      <c r="J27" s="44">
        <f>SUM(H27:I27)</f>
        <v>365632952</v>
      </c>
      <c r="K27" s="50">
        <v>259200601</v>
      </c>
      <c r="L27" s="46">
        <v>55247380</v>
      </c>
      <c r="M27" s="47">
        <f>SUM(K27:L27)</f>
        <v>314447981</v>
      </c>
      <c r="N27" s="18"/>
    </row>
    <row r="28" spans="1:16" ht="16.5" thickBot="1" x14ac:dyDescent="0.3">
      <c r="A28" s="5"/>
      <c r="B28" s="10" t="s">
        <v>41</v>
      </c>
      <c r="C28" s="13" t="s">
        <v>42</v>
      </c>
      <c r="D28" s="11"/>
      <c r="E28" s="11"/>
      <c r="F28" s="11"/>
      <c r="G28" s="35" t="s">
        <v>43</v>
      </c>
      <c r="H28" s="84">
        <f>H29+H32+H35</f>
        <v>7478337</v>
      </c>
      <c r="I28" s="85"/>
      <c r="J28" s="86">
        <f>H28+I28</f>
        <v>7478337</v>
      </c>
      <c r="K28" s="87">
        <f>K29+K32+K35</f>
        <v>5662812</v>
      </c>
      <c r="L28" s="88"/>
      <c r="M28" s="89">
        <f>K28+L28</f>
        <v>5662812</v>
      </c>
      <c r="N28" s="18"/>
    </row>
    <row r="29" spans="1:16" ht="15.75" x14ac:dyDescent="0.25">
      <c r="A29" s="5"/>
      <c r="B29" s="10"/>
      <c r="C29" s="22" t="s">
        <v>14</v>
      </c>
      <c r="D29" s="13" t="s">
        <v>44</v>
      </c>
      <c r="E29" s="11"/>
      <c r="F29" s="94"/>
      <c r="G29" s="95"/>
      <c r="H29" s="96">
        <f>SUM(H30:H31)</f>
        <v>556264</v>
      </c>
      <c r="I29" s="97"/>
      <c r="J29" s="98">
        <f t="shared" ref="J29:J35" si="3">SUM(H29:I29)</f>
        <v>556264</v>
      </c>
      <c r="K29" s="99">
        <f>SUM(K30:K31)</f>
        <v>646365</v>
      </c>
      <c r="L29" s="100"/>
      <c r="M29" s="101">
        <f t="shared" ref="M29:M35" si="4">SUM(K29:L29)</f>
        <v>646365</v>
      </c>
      <c r="N29" s="18"/>
    </row>
    <row r="30" spans="1:16" ht="15.75" x14ac:dyDescent="0.25">
      <c r="A30" s="5"/>
      <c r="B30" s="10"/>
      <c r="C30" s="22"/>
      <c r="D30" s="13" t="s">
        <v>45</v>
      </c>
      <c r="E30" s="11"/>
      <c r="F30" s="102"/>
      <c r="G30" s="103"/>
      <c r="H30" s="104">
        <v>1792006</v>
      </c>
      <c r="I30" s="105"/>
      <c r="J30" s="69">
        <f t="shared" si="3"/>
        <v>1792006</v>
      </c>
      <c r="K30" s="106">
        <v>2368237</v>
      </c>
      <c r="L30" s="107"/>
      <c r="M30" s="70">
        <f t="shared" si="4"/>
        <v>2368237</v>
      </c>
      <c r="N30" s="18"/>
      <c r="P30" s="93"/>
    </row>
    <row r="31" spans="1:16" ht="15.75" x14ac:dyDescent="0.25">
      <c r="A31" s="5"/>
      <c r="B31" s="10"/>
      <c r="C31" s="22"/>
      <c r="D31" s="13" t="s">
        <v>46</v>
      </c>
      <c r="E31" s="11"/>
      <c r="F31" s="102"/>
      <c r="G31" s="68"/>
      <c r="H31" s="62">
        <v>-1235742</v>
      </c>
      <c r="I31" s="108"/>
      <c r="J31" s="69">
        <f t="shared" si="3"/>
        <v>-1235742</v>
      </c>
      <c r="K31" s="65">
        <v>-1721872</v>
      </c>
      <c r="L31" s="72"/>
      <c r="M31" s="70">
        <f t="shared" si="4"/>
        <v>-1721872</v>
      </c>
      <c r="N31" s="18"/>
      <c r="P31" s="93"/>
    </row>
    <row r="32" spans="1:16" ht="15.75" x14ac:dyDescent="0.25">
      <c r="A32" s="5"/>
      <c r="B32" s="10"/>
      <c r="C32" s="22" t="s">
        <v>16</v>
      </c>
      <c r="D32" s="13" t="s">
        <v>47</v>
      </c>
      <c r="E32" s="11"/>
      <c r="F32" s="102"/>
      <c r="G32" s="68"/>
      <c r="H32" s="96">
        <f>SUM(H33:H34)</f>
        <v>1112917</v>
      </c>
      <c r="I32" s="97"/>
      <c r="J32" s="98">
        <f t="shared" si="3"/>
        <v>1112917</v>
      </c>
      <c r="K32" s="99">
        <f>SUM(K33:K34)</f>
        <v>1853611</v>
      </c>
      <c r="L32" s="100"/>
      <c r="M32" s="101">
        <f t="shared" si="4"/>
        <v>1853611</v>
      </c>
      <c r="N32" s="18"/>
      <c r="P32" s="93"/>
    </row>
    <row r="33" spans="1:17" ht="15.75" x14ac:dyDescent="0.25">
      <c r="A33" s="5"/>
      <c r="B33" s="10"/>
      <c r="C33" s="22"/>
      <c r="D33" s="13" t="s">
        <v>45</v>
      </c>
      <c r="E33" s="11"/>
      <c r="F33" s="102"/>
      <c r="G33" s="68"/>
      <c r="H33" s="62">
        <v>3357772</v>
      </c>
      <c r="I33" s="108"/>
      <c r="J33" s="69">
        <f t="shared" si="3"/>
        <v>3357772</v>
      </c>
      <c r="K33" s="65">
        <v>5273386</v>
      </c>
      <c r="L33" s="72"/>
      <c r="M33" s="70">
        <f t="shared" si="4"/>
        <v>5273386</v>
      </c>
      <c r="N33" s="18"/>
      <c r="P33" s="93"/>
    </row>
    <row r="34" spans="1:17" ht="15.75" x14ac:dyDescent="0.25">
      <c r="A34" s="5"/>
      <c r="B34" s="10"/>
      <c r="C34" s="22"/>
      <c r="D34" s="13" t="s">
        <v>46</v>
      </c>
      <c r="E34" s="11"/>
      <c r="F34" s="102"/>
      <c r="G34" s="68"/>
      <c r="H34" s="62">
        <v>-2244855</v>
      </c>
      <c r="I34" s="108"/>
      <c r="J34" s="69">
        <f t="shared" si="3"/>
        <v>-2244855</v>
      </c>
      <c r="K34" s="65">
        <v>-3419775</v>
      </c>
      <c r="L34" s="72"/>
      <c r="M34" s="70">
        <f t="shared" si="4"/>
        <v>-3419775</v>
      </c>
      <c r="N34" s="18"/>
      <c r="P34" s="93"/>
    </row>
    <row r="35" spans="1:17" ht="15.75" x14ac:dyDescent="0.25">
      <c r="A35" s="5"/>
      <c r="B35" s="10"/>
      <c r="C35" s="109" t="s">
        <v>18</v>
      </c>
      <c r="D35" s="13" t="s">
        <v>48</v>
      </c>
      <c r="E35" s="11"/>
      <c r="F35" s="102"/>
      <c r="G35" s="68"/>
      <c r="H35" s="96">
        <f>H36+H37</f>
        <v>5809156</v>
      </c>
      <c r="I35" s="97"/>
      <c r="J35" s="98">
        <f t="shared" si="3"/>
        <v>5809156</v>
      </c>
      <c r="K35" s="99">
        <f>K36+K37</f>
        <v>3162836</v>
      </c>
      <c r="L35" s="100"/>
      <c r="M35" s="101">
        <f t="shared" si="4"/>
        <v>3162836</v>
      </c>
      <c r="N35" s="18"/>
      <c r="P35" s="93"/>
      <c r="Q35" s="90"/>
    </row>
    <row r="36" spans="1:17" ht="15.75" x14ac:dyDescent="0.25">
      <c r="A36" s="5"/>
      <c r="B36" s="10"/>
      <c r="C36" s="22"/>
      <c r="D36" s="13" t="s">
        <v>45</v>
      </c>
      <c r="E36" s="11"/>
      <c r="F36" s="102"/>
      <c r="G36" s="68"/>
      <c r="H36" s="62">
        <v>21806745</v>
      </c>
      <c r="I36" s="108"/>
      <c r="J36" s="69">
        <f>SUM(H36:I36)</f>
        <v>21806745</v>
      </c>
      <c r="K36" s="65">
        <v>12196436</v>
      </c>
      <c r="L36" s="72"/>
      <c r="M36" s="70">
        <f>SUM(K36:L36)</f>
        <v>12196436</v>
      </c>
      <c r="N36" s="18"/>
      <c r="P36" s="93"/>
    </row>
    <row r="37" spans="1:17" ht="15.75" x14ac:dyDescent="0.25">
      <c r="A37" s="5"/>
      <c r="B37" s="10"/>
      <c r="C37" s="22"/>
      <c r="D37" s="11" t="s">
        <v>49</v>
      </c>
      <c r="E37" s="11"/>
      <c r="F37" s="102"/>
      <c r="G37" s="68"/>
      <c r="H37" s="62">
        <v>-15997589</v>
      </c>
      <c r="I37" s="110"/>
      <c r="J37" s="69">
        <f>SUM(H37:I37)</f>
        <v>-15997589</v>
      </c>
      <c r="K37" s="65">
        <v>-9033600</v>
      </c>
      <c r="L37" s="111"/>
      <c r="M37" s="70">
        <f>SUM(K37:L37)</f>
        <v>-9033600</v>
      </c>
      <c r="N37" s="18"/>
    </row>
    <row r="38" spans="1:17" ht="16.5" thickBot="1" x14ac:dyDescent="0.3">
      <c r="A38" s="5"/>
      <c r="B38" s="10" t="s">
        <v>50</v>
      </c>
      <c r="C38" s="53" t="s">
        <v>51</v>
      </c>
      <c r="D38" s="11"/>
      <c r="E38" s="11"/>
      <c r="F38" s="11"/>
      <c r="G38" s="35"/>
      <c r="H38" s="84">
        <f t="shared" ref="H38:M38" si="5">SUM(H39:H41)</f>
        <v>3606709</v>
      </c>
      <c r="I38" s="85">
        <f t="shared" si="5"/>
        <v>588288</v>
      </c>
      <c r="J38" s="86">
        <f t="shared" si="5"/>
        <v>4194997</v>
      </c>
      <c r="K38" s="87">
        <f t="shared" si="5"/>
        <v>25049933</v>
      </c>
      <c r="L38" s="88">
        <f t="shared" si="5"/>
        <v>673668</v>
      </c>
      <c r="M38" s="89">
        <f t="shared" si="5"/>
        <v>25723601</v>
      </c>
      <c r="N38" s="18"/>
    </row>
    <row r="39" spans="1:17" ht="15.75" x14ac:dyDescent="0.25">
      <c r="A39" s="5"/>
      <c r="B39" s="10"/>
      <c r="C39" s="22" t="s">
        <v>14</v>
      </c>
      <c r="D39" s="11" t="s">
        <v>52</v>
      </c>
      <c r="E39" s="11"/>
      <c r="F39" s="11"/>
      <c r="G39" s="41"/>
      <c r="H39" s="48">
        <v>3063161</v>
      </c>
      <c r="I39" s="43">
        <v>514453</v>
      </c>
      <c r="J39" s="44">
        <f>SUM(H39:I39)</f>
        <v>3577614</v>
      </c>
      <c r="K39" s="50">
        <v>2415975</v>
      </c>
      <c r="L39" s="46">
        <v>633984</v>
      </c>
      <c r="M39" s="47">
        <f>SUM(K39:L39)</f>
        <v>3049959</v>
      </c>
      <c r="N39" s="18"/>
    </row>
    <row r="40" spans="1:17" ht="15.75" x14ac:dyDescent="0.25">
      <c r="A40" s="5"/>
      <c r="B40" s="10"/>
      <c r="C40" s="22" t="s">
        <v>16</v>
      </c>
      <c r="D40" s="11" t="s">
        <v>53</v>
      </c>
      <c r="E40" s="11"/>
      <c r="F40" s="11"/>
      <c r="G40" s="41"/>
      <c r="H40" s="112">
        <v>542340</v>
      </c>
      <c r="I40" s="113">
        <v>69662</v>
      </c>
      <c r="J40" s="44">
        <f>SUM(H40:I40)</f>
        <v>612002</v>
      </c>
      <c r="K40" s="114">
        <v>1210642</v>
      </c>
      <c r="L40" s="115"/>
      <c r="M40" s="47">
        <f>SUM(K40:L40)</f>
        <v>1210642</v>
      </c>
      <c r="N40" s="18"/>
    </row>
    <row r="41" spans="1:17" ht="15.75" x14ac:dyDescent="0.25">
      <c r="A41" s="5"/>
      <c r="B41" s="10"/>
      <c r="C41" s="22" t="s">
        <v>18</v>
      </c>
      <c r="D41" s="11" t="s">
        <v>19</v>
      </c>
      <c r="E41" s="11"/>
      <c r="F41" s="11"/>
      <c r="G41" s="41"/>
      <c r="H41" s="42">
        <v>1208</v>
      </c>
      <c r="I41" s="113">
        <v>4173</v>
      </c>
      <c r="J41" s="44">
        <f>SUM(H41:I41)</f>
        <v>5381</v>
      </c>
      <c r="K41" s="45">
        <v>21423316</v>
      </c>
      <c r="L41" s="115">
        <v>39684</v>
      </c>
      <c r="M41" s="47">
        <f>SUM(K41:L41)</f>
        <v>21463000</v>
      </c>
      <c r="N41" s="18"/>
    </row>
    <row r="42" spans="1:17" ht="16.5" thickBot="1" x14ac:dyDescent="0.3">
      <c r="A42" s="5"/>
      <c r="B42" s="10" t="s">
        <v>54</v>
      </c>
      <c r="C42" s="53" t="s">
        <v>55</v>
      </c>
      <c r="D42" s="11"/>
      <c r="E42" s="11"/>
      <c r="F42" s="11"/>
      <c r="G42" s="35"/>
      <c r="H42" s="84"/>
      <c r="I42" s="85"/>
      <c r="J42" s="86"/>
      <c r="K42" s="87"/>
      <c r="L42" s="88"/>
      <c r="M42" s="89"/>
      <c r="N42" s="18"/>
    </row>
    <row r="43" spans="1:17" ht="15.75" x14ac:dyDescent="0.25">
      <c r="A43" s="5"/>
      <c r="B43" s="10"/>
      <c r="C43" s="22" t="s">
        <v>14</v>
      </c>
      <c r="D43" s="11" t="s">
        <v>56</v>
      </c>
      <c r="E43" s="11"/>
      <c r="F43" s="11"/>
      <c r="G43" s="41"/>
      <c r="H43" s="76"/>
      <c r="I43" s="77"/>
      <c r="J43" s="44"/>
      <c r="K43" s="80"/>
      <c r="L43" s="81"/>
      <c r="M43" s="116"/>
      <c r="N43" s="18"/>
    </row>
    <row r="44" spans="1:17" ht="15.75" x14ac:dyDescent="0.25">
      <c r="A44" s="5"/>
      <c r="B44" s="10"/>
      <c r="C44" s="22" t="s">
        <v>16</v>
      </c>
      <c r="D44" s="11" t="s">
        <v>57</v>
      </c>
      <c r="E44" s="11"/>
      <c r="F44" s="11"/>
      <c r="G44" s="41"/>
      <c r="H44" s="76"/>
      <c r="I44" s="77"/>
      <c r="J44" s="44"/>
      <c r="K44" s="80"/>
      <c r="L44" s="81"/>
      <c r="M44" s="116"/>
      <c r="N44" s="18"/>
    </row>
    <row r="45" spans="1:17" ht="16.5" thickBot="1" x14ac:dyDescent="0.3">
      <c r="A45" s="5"/>
      <c r="B45" s="10" t="s">
        <v>58</v>
      </c>
      <c r="C45" s="13" t="s">
        <v>59</v>
      </c>
      <c r="D45" s="11"/>
      <c r="E45" s="11"/>
      <c r="F45" s="11"/>
      <c r="G45" s="35"/>
      <c r="H45" s="84">
        <v>28156858</v>
      </c>
      <c r="I45" s="85">
        <v>36901055</v>
      </c>
      <c r="J45" s="86">
        <f>SUM(H45:I45)</f>
        <v>65057913</v>
      </c>
      <c r="K45" s="87">
        <v>24977788</v>
      </c>
      <c r="L45" s="88">
        <v>25087611</v>
      </c>
      <c r="M45" s="89">
        <f>SUM(K45:L45)</f>
        <v>50065399</v>
      </c>
      <c r="N45" s="18"/>
    </row>
    <row r="46" spans="1:17" ht="16.5" thickBot="1" x14ac:dyDescent="0.3">
      <c r="A46" s="5"/>
      <c r="B46" s="117" t="s">
        <v>60</v>
      </c>
      <c r="C46" s="53" t="s">
        <v>61</v>
      </c>
      <c r="D46" s="11"/>
      <c r="E46" s="11"/>
      <c r="F46" s="11"/>
      <c r="G46" s="35" t="s">
        <v>62</v>
      </c>
      <c r="H46" s="84">
        <v>10452</v>
      </c>
      <c r="I46" s="85"/>
      <c r="J46" s="86">
        <f>H46+I46</f>
        <v>10452</v>
      </c>
      <c r="K46" s="87">
        <v>10893</v>
      </c>
      <c r="L46" s="88"/>
      <c r="M46" s="89">
        <f>K46+L46</f>
        <v>10893</v>
      </c>
      <c r="N46" s="18"/>
    </row>
    <row r="47" spans="1:17" ht="16.5" thickBot="1" x14ac:dyDescent="0.3">
      <c r="A47" s="5"/>
      <c r="B47" s="117" t="s">
        <v>63</v>
      </c>
      <c r="C47" s="53" t="s">
        <v>64</v>
      </c>
      <c r="D47" s="11"/>
      <c r="E47" s="11"/>
      <c r="F47" s="11"/>
      <c r="G47" s="35" t="s">
        <v>65</v>
      </c>
      <c r="H47" s="118"/>
      <c r="I47" s="85"/>
      <c r="J47" s="86"/>
      <c r="K47" s="119"/>
      <c r="L47" s="88"/>
      <c r="M47" s="89"/>
      <c r="N47" s="18"/>
    </row>
    <row r="48" spans="1:17" ht="15" customHeight="1" x14ac:dyDescent="0.25">
      <c r="A48" s="5"/>
      <c r="B48" s="10"/>
      <c r="C48" s="22" t="s">
        <v>14</v>
      </c>
      <c r="D48" s="11" t="s">
        <v>66</v>
      </c>
      <c r="E48" s="11"/>
      <c r="F48" s="11"/>
      <c r="G48" s="41"/>
      <c r="H48" s="48"/>
      <c r="I48" s="77"/>
      <c r="J48" s="44"/>
      <c r="K48" s="50"/>
      <c r="L48" s="81"/>
      <c r="M48" s="47"/>
      <c r="N48" s="18"/>
    </row>
    <row r="49" spans="1:14" ht="15.75" x14ac:dyDescent="0.25">
      <c r="A49" s="5"/>
      <c r="B49" s="10"/>
      <c r="C49" s="22" t="s">
        <v>16</v>
      </c>
      <c r="D49" s="11" t="s">
        <v>67</v>
      </c>
      <c r="E49" s="11"/>
      <c r="F49" s="11"/>
      <c r="G49" s="41"/>
      <c r="H49" s="120"/>
      <c r="I49" s="77"/>
      <c r="J49" s="44"/>
      <c r="K49" s="121"/>
      <c r="L49" s="81"/>
      <c r="M49" s="116"/>
      <c r="N49" s="18"/>
    </row>
    <row r="50" spans="1:14" ht="16.5" thickBot="1" x14ac:dyDescent="0.3">
      <c r="A50" s="5"/>
      <c r="B50" s="122" t="s">
        <v>68</v>
      </c>
      <c r="C50" s="53" t="s">
        <v>69</v>
      </c>
      <c r="D50" s="11"/>
      <c r="E50" s="11"/>
      <c r="F50" s="11"/>
      <c r="G50" s="35" t="s">
        <v>65</v>
      </c>
      <c r="H50" s="84"/>
      <c r="I50" s="85"/>
      <c r="J50" s="86"/>
      <c r="K50" s="87"/>
      <c r="L50" s="88"/>
      <c r="M50" s="89"/>
      <c r="N50" s="18"/>
    </row>
    <row r="51" spans="1:14" ht="15.75" x14ac:dyDescent="0.25">
      <c r="A51" s="5"/>
      <c r="B51" s="10"/>
      <c r="C51" s="22" t="s">
        <v>14</v>
      </c>
      <c r="D51" s="11" t="s">
        <v>70</v>
      </c>
      <c r="E51" s="11"/>
      <c r="F51" s="11"/>
      <c r="G51" s="41"/>
      <c r="H51" s="48"/>
      <c r="I51" s="43"/>
      <c r="J51" s="44"/>
      <c r="K51" s="50"/>
      <c r="L51" s="46"/>
      <c r="M51" s="47"/>
      <c r="N51" s="18"/>
    </row>
    <row r="52" spans="1:14" ht="15.75" x14ac:dyDescent="0.25">
      <c r="A52" s="5"/>
      <c r="B52" s="10"/>
      <c r="C52" s="22" t="s">
        <v>16</v>
      </c>
      <c r="D52" s="11" t="s">
        <v>71</v>
      </c>
      <c r="E52" s="11"/>
      <c r="F52" s="11"/>
      <c r="G52" s="41"/>
      <c r="H52" s="76"/>
      <c r="I52" s="77"/>
      <c r="J52" s="123"/>
      <c r="K52" s="80"/>
      <c r="L52" s="81"/>
      <c r="M52" s="116"/>
      <c r="N52" s="18"/>
    </row>
    <row r="53" spans="1:14" ht="16.5" thickBot="1" x14ac:dyDescent="0.3">
      <c r="A53" s="5"/>
      <c r="B53" s="122" t="s">
        <v>72</v>
      </c>
      <c r="C53" s="53" t="s">
        <v>73</v>
      </c>
      <c r="D53" s="11"/>
      <c r="E53" s="11"/>
      <c r="F53" s="11"/>
      <c r="G53" s="35" t="s">
        <v>74</v>
      </c>
      <c r="H53" s="84"/>
      <c r="I53" s="85"/>
      <c r="J53" s="86"/>
      <c r="K53" s="87"/>
      <c r="L53" s="88"/>
      <c r="M53" s="89"/>
      <c r="N53" s="18"/>
    </row>
    <row r="54" spans="1:14" ht="15.75" x14ac:dyDescent="0.25">
      <c r="A54" s="5"/>
      <c r="B54" s="10"/>
      <c r="C54" s="22" t="s">
        <v>14</v>
      </c>
      <c r="D54" s="11" t="s">
        <v>33</v>
      </c>
      <c r="E54" s="11"/>
      <c r="F54" s="11"/>
      <c r="G54" s="41"/>
      <c r="H54" s="76"/>
      <c r="I54" s="77"/>
      <c r="J54" s="123"/>
      <c r="K54" s="80"/>
      <c r="L54" s="81"/>
      <c r="M54" s="116"/>
      <c r="N54" s="18"/>
    </row>
    <row r="55" spans="1:14" ht="15.75" x14ac:dyDescent="0.25">
      <c r="A55" s="5"/>
      <c r="B55" s="10"/>
      <c r="C55" s="22" t="s">
        <v>16</v>
      </c>
      <c r="D55" s="11" t="s">
        <v>75</v>
      </c>
      <c r="E55" s="11"/>
      <c r="F55" s="11"/>
      <c r="G55" s="41"/>
      <c r="H55" s="48"/>
      <c r="I55" s="43"/>
      <c r="J55" s="44"/>
      <c r="K55" s="50"/>
      <c r="L55" s="46"/>
      <c r="M55" s="47"/>
      <c r="N55" s="18"/>
    </row>
    <row r="56" spans="1:14" ht="16.5" thickBot="1" x14ac:dyDescent="0.3">
      <c r="A56" s="5"/>
      <c r="B56" s="122" t="s">
        <v>76</v>
      </c>
      <c r="C56" s="53" t="s">
        <v>77</v>
      </c>
      <c r="D56" s="11"/>
      <c r="E56" s="11"/>
      <c r="F56" s="11"/>
      <c r="G56" s="35" t="s">
        <v>78</v>
      </c>
      <c r="H56" s="84">
        <f>SUM(H57:H58)</f>
        <v>5185487</v>
      </c>
      <c r="I56" s="124"/>
      <c r="J56" s="125">
        <f>SUM(J57:J58)</f>
        <v>5185487</v>
      </c>
      <c r="K56" s="87">
        <f>SUM(K57:K58)</f>
        <v>5210083</v>
      </c>
      <c r="L56" s="126"/>
      <c r="M56" s="59">
        <f>SUM(M57:M58)</f>
        <v>5210083</v>
      </c>
      <c r="N56" s="18"/>
    </row>
    <row r="57" spans="1:14" ht="15.75" x14ac:dyDescent="0.25">
      <c r="A57" s="5"/>
      <c r="B57" s="10"/>
      <c r="C57" s="22" t="s">
        <v>14</v>
      </c>
      <c r="D57" s="11" t="s">
        <v>79</v>
      </c>
      <c r="E57" s="11"/>
      <c r="F57" s="11"/>
      <c r="G57" s="41"/>
      <c r="H57" s="127">
        <v>12216430</v>
      </c>
      <c r="I57" s="128"/>
      <c r="J57" s="44">
        <f>H57+I57</f>
        <v>12216430</v>
      </c>
      <c r="K57" s="50">
        <v>11549195</v>
      </c>
      <c r="L57" s="46"/>
      <c r="M57" s="129">
        <f>K57+L57</f>
        <v>11549195</v>
      </c>
      <c r="N57" s="18"/>
    </row>
    <row r="58" spans="1:14" ht="18" customHeight="1" x14ac:dyDescent="0.25">
      <c r="A58" s="5"/>
      <c r="B58" s="10"/>
      <c r="C58" s="22" t="s">
        <v>16</v>
      </c>
      <c r="D58" s="11" t="s">
        <v>80</v>
      </c>
      <c r="E58" s="11"/>
      <c r="F58" s="11"/>
      <c r="G58" s="41"/>
      <c r="H58" s="130">
        <f>-7035324+4381</f>
        <v>-7030943</v>
      </c>
      <c r="I58" s="128"/>
      <c r="J58" s="44">
        <f>H58+I58</f>
        <v>-7030943</v>
      </c>
      <c r="K58" s="50">
        <v>-6339112</v>
      </c>
      <c r="L58" s="46"/>
      <c r="M58" s="129">
        <f>K58+L58</f>
        <v>-6339112</v>
      </c>
      <c r="N58" s="18"/>
    </row>
    <row r="59" spans="1:14" ht="16.5" thickBot="1" x14ac:dyDescent="0.3">
      <c r="A59" s="5"/>
      <c r="B59" s="122" t="s">
        <v>81</v>
      </c>
      <c r="C59" s="53" t="s">
        <v>82</v>
      </c>
      <c r="D59" s="11"/>
      <c r="E59" s="11"/>
      <c r="F59" s="11"/>
      <c r="G59" s="35" t="s">
        <v>83</v>
      </c>
      <c r="H59" s="131">
        <f>5100-4381+2280040-2</f>
        <v>2280757</v>
      </c>
      <c r="I59" s="132">
        <v>284588</v>
      </c>
      <c r="J59" s="56">
        <f>+H59+I59</f>
        <v>2565345</v>
      </c>
      <c r="K59" s="87">
        <f>2338869-3</f>
        <v>2338866</v>
      </c>
      <c r="L59" s="58">
        <f>361713+2</f>
        <v>361715</v>
      </c>
      <c r="M59" s="59">
        <f>+K59+L59</f>
        <v>2700581</v>
      </c>
      <c r="N59" s="18"/>
    </row>
    <row r="60" spans="1:14" ht="15.75" x14ac:dyDescent="0.25">
      <c r="A60" s="5"/>
      <c r="B60" s="10"/>
      <c r="C60" s="53"/>
      <c r="D60" s="11"/>
      <c r="E60" s="11"/>
      <c r="F60" s="11"/>
      <c r="G60" s="103"/>
      <c r="H60" s="133"/>
      <c r="I60" s="134"/>
      <c r="J60" s="135"/>
      <c r="K60" s="135"/>
      <c r="L60" s="136"/>
      <c r="M60" s="137"/>
      <c r="N60" s="18"/>
    </row>
    <row r="61" spans="1:14" ht="19.5" thickBot="1" x14ac:dyDescent="0.35">
      <c r="A61" s="5"/>
      <c r="B61" s="138"/>
      <c r="C61" s="139" t="s">
        <v>84</v>
      </c>
      <c r="D61" s="140"/>
      <c r="E61" s="140"/>
      <c r="F61" s="140"/>
      <c r="G61" s="141" t="s">
        <v>85</v>
      </c>
      <c r="H61" s="142">
        <f t="shared" ref="H61:M61" si="6">+H10+H14+H20+H25+H28+H38+H42+H45+H46+H47+H50+H53+H56+H59</f>
        <v>438373671</v>
      </c>
      <c r="I61" s="143">
        <f t="shared" si="6"/>
        <v>432261811</v>
      </c>
      <c r="J61" s="143">
        <f t="shared" si="6"/>
        <v>870635482</v>
      </c>
      <c r="K61" s="143">
        <f t="shared" si="6"/>
        <v>425855979</v>
      </c>
      <c r="L61" s="143">
        <f t="shared" si="6"/>
        <v>306409259</v>
      </c>
      <c r="M61" s="144">
        <f t="shared" si="6"/>
        <v>732265238</v>
      </c>
      <c r="N61" s="18"/>
    </row>
    <row r="62" spans="1:14" ht="16.5" thickTop="1" x14ac:dyDescent="0.25">
      <c r="A62" s="5"/>
      <c r="B62" s="10" t="s">
        <v>86</v>
      </c>
      <c r="C62" s="53"/>
      <c r="D62" s="11"/>
      <c r="E62" s="11"/>
      <c r="F62" s="11"/>
      <c r="G62" s="20"/>
      <c r="H62" s="145"/>
      <c r="I62" s="145"/>
      <c r="J62" s="145"/>
      <c r="K62" s="146"/>
      <c r="L62" s="146"/>
      <c r="M62" s="146"/>
      <c r="N62" s="18"/>
    </row>
    <row r="63" spans="1:14" ht="16.5" thickBot="1" x14ac:dyDescent="0.3">
      <c r="A63" s="5"/>
      <c r="B63" s="147"/>
      <c r="C63" s="148"/>
      <c r="D63" s="149"/>
      <c r="E63" s="149"/>
      <c r="F63" s="149"/>
      <c r="G63" s="150"/>
      <c r="H63" s="149"/>
      <c r="I63" s="149"/>
      <c r="J63" s="149"/>
      <c r="K63" s="151"/>
      <c r="L63" s="151"/>
      <c r="M63" s="151"/>
      <c r="N63" s="152"/>
    </row>
    <row r="64" spans="1:14" ht="16.5" thickTop="1" x14ac:dyDescent="0.25">
      <c r="A64" s="5"/>
      <c r="B64" s="11"/>
      <c r="C64" s="53"/>
      <c r="D64" s="11"/>
      <c r="E64" s="11"/>
      <c r="F64" s="11"/>
      <c r="G64" s="20"/>
      <c r="H64" s="11"/>
      <c r="I64" s="11"/>
      <c r="J64" s="11"/>
      <c r="K64" s="153"/>
      <c r="L64" s="153"/>
      <c r="M64" s="153"/>
      <c r="N64" s="11"/>
    </row>
    <row r="67" spans="1:14" ht="15.75" x14ac:dyDescent="0.25">
      <c r="C67" s="5"/>
      <c r="D67" s="5"/>
      <c r="E67" s="5"/>
      <c r="F67" s="5"/>
      <c r="G67" s="154"/>
      <c r="H67" s="5"/>
      <c r="I67" s="155"/>
      <c r="J67" s="5"/>
      <c r="K67" s="5"/>
      <c r="L67" s="5"/>
      <c r="M67" s="5"/>
    </row>
    <row r="68" spans="1:14" ht="18.75" x14ac:dyDescent="0.3">
      <c r="B68" s="306"/>
      <c r="C68" s="307"/>
      <c r="D68" s="307"/>
      <c r="E68" s="307"/>
      <c r="F68" s="307"/>
      <c r="G68" s="156"/>
      <c r="H68" s="156"/>
      <c r="I68" s="306"/>
      <c r="J68" s="307"/>
      <c r="K68" s="307"/>
      <c r="L68" s="307"/>
      <c r="M68" s="5"/>
    </row>
    <row r="69" spans="1:14" ht="18.75" x14ac:dyDescent="0.3">
      <c r="B69" s="306"/>
      <c r="C69" s="307"/>
      <c r="D69" s="307"/>
      <c r="E69" s="307"/>
      <c r="F69" s="307"/>
      <c r="G69" s="156"/>
      <c r="H69" s="156"/>
      <c r="I69" s="306"/>
      <c r="J69" s="307"/>
      <c r="K69" s="307"/>
      <c r="L69" s="307"/>
      <c r="M69" s="5"/>
    </row>
    <row r="70" spans="1:14" ht="36" customHeight="1" x14ac:dyDescent="0.3">
      <c r="B70" s="304"/>
      <c r="C70" s="305"/>
      <c r="D70" s="305"/>
      <c r="E70" s="305"/>
      <c r="F70" s="305"/>
      <c r="G70" s="156"/>
      <c r="H70" s="156"/>
      <c r="I70" s="306"/>
      <c r="J70" s="307"/>
      <c r="K70" s="307"/>
      <c r="L70" s="307"/>
      <c r="M70" s="5"/>
    </row>
    <row r="71" spans="1:14" ht="19.5" customHeight="1" x14ac:dyDescent="0.25">
      <c r="A71" s="308" t="s">
        <v>87</v>
      </c>
      <c r="B71" s="307"/>
      <c r="C71" s="307"/>
      <c r="D71" s="307"/>
      <c r="E71" s="307"/>
      <c r="F71" s="307"/>
      <c r="G71" s="307"/>
      <c r="H71" s="307"/>
      <c r="I71" s="307"/>
      <c r="J71" s="307"/>
      <c r="K71" s="307"/>
      <c r="L71" s="307"/>
      <c r="M71" s="307"/>
      <c r="N71" s="307"/>
    </row>
  </sheetData>
  <mergeCells count="10">
    <mergeCell ref="B70:F70"/>
    <mergeCell ref="I70:L70"/>
    <mergeCell ref="A71:N71"/>
    <mergeCell ref="H7:J7"/>
    <mergeCell ref="H8:J8"/>
    <mergeCell ref="K8:M8"/>
    <mergeCell ref="B68:F68"/>
    <mergeCell ref="I68:L68"/>
    <mergeCell ref="B69:F69"/>
    <mergeCell ref="I69:L6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2"/>
  <sheetViews>
    <sheetView topLeftCell="A49" workbookViewId="0">
      <selection activeCell="A75" sqref="A75:XFD82"/>
    </sheetView>
  </sheetViews>
  <sheetFormatPr defaultColWidth="9.140625" defaultRowHeight="15" x14ac:dyDescent="0.25"/>
  <cols>
    <col min="1" max="1" width="5.28515625" style="12" customWidth="1"/>
    <col min="2" max="2" width="5.85546875" style="3" customWidth="1"/>
    <col min="3" max="5" width="9.140625" style="3"/>
    <col min="6" max="6" width="22.85546875" style="3" customWidth="1"/>
    <col min="7" max="7" width="7.42578125" style="161" customWidth="1"/>
    <col min="8" max="8" width="14.28515625" style="3" customWidth="1"/>
    <col min="9" max="9" width="14.5703125" style="3" customWidth="1"/>
    <col min="10" max="10" width="14.42578125" style="3" customWidth="1"/>
    <col min="11" max="11" width="14.5703125" style="3" customWidth="1"/>
    <col min="12" max="12" width="14.7109375" style="3" customWidth="1"/>
    <col min="13" max="13" width="15.140625" style="3" customWidth="1"/>
    <col min="14" max="14" width="4.42578125" style="3" customWidth="1"/>
    <col min="15" max="15" width="5.42578125" style="3" customWidth="1"/>
    <col min="16" max="16" width="13.7109375" style="3" bestFit="1" customWidth="1"/>
    <col min="17" max="17" width="12.7109375" style="3" customWidth="1"/>
    <col min="18" max="16384" width="9.140625" style="3"/>
  </cols>
  <sheetData>
    <row r="1" spans="1:17" ht="16.5" thickTop="1" x14ac:dyDescent="0.25">
      <c r="A1" s="11"/>
      <c r="B1" s="6"/>
      <c r="C1" s="158"/>
      <c r="D1" s="7"/>
      <c r="E1" s="7"/>
      <c r="F1" s="7"/>
      <c r="G1" s="159"/>
      <c r="H1" s="7"/>
      <c r="I1" s="7"/>
      <c r="J1" s="7"/>
      <c r="K1" s="7"/>
      <c r="L1" s="7"/>
      <c r="M1" s="7"/>
      <c r="N1" s="160"/>
    </row>
    <row r="2" spans="1:17" ht="20.25" customHeight="1" x14ac:dyDescent="0.3">
      <c r="A2" s="5"/>
      <c r="B2" s="10"/>
      <c r="C2" s="11"/>
      <c r="E2" s="13"/>
      <c r="F2" s="14"/>
      <c r="H2" s="14"/>
      <c r="I2" s="16" t="s">
        <v>0</v>
      </c>
      <c r="J2" s="17"/>
      <c r="K2" s="17"/>
      <c r="L2" s="17"/>
      <c r="M2" s="11"/>
      <c r="N2" s="18"/>
    </row>
    <row r="3" spans="1:17" ht="20.25" customHeight="1" x14ac:dyDescent="0.3">
      <c r="A3" s="5"/>
      <c r="B3" s="10"/>
      <c r="C3" s="11"/>
      <c r="E3" s="13"/>
      <c r="F3" s="14"/>
      <c r="H3" s="14"/>
      <c r="I3" s="16" t="s">
        <v>1</v>
      </c>
      <c r="J3" s="17"/>
      <c r="K3" s="17"/>
      <c r="L3" s="17"/>
      <c r="M3" s="11"/>
      <c r="N3" s="18"/>
    </row>
    <row r="4" spans="1:17" ht="20.25" x14ac:dyDescent="0.3">
      <c r="A4" s="5"/>
      <c r="B4" s="10"/>
      <c r="C4" s="11"/>
      <c r="E4" s="13"/>
      <c r="F4" s="14"/>
      <c r="H4" s="14"/>
      <c r="I4" s="16" t="s">
        <v>2</v>
      </c>
      <c r="J4" s="11"/>
      <c r="K4" s="11"/>
      <c r="L4" s="11"/>
      <c r="M4" s="11"/>
      <c r="N4" s="18"/>
    </row>
    <row r="5" spans="1:17" ht="15.75" customHeight="1" x14ac:dyDescent="0.25">
      <c r="A5" s="11"/>
      <c r="B5" s="10"/>
      <c r="C5" s="53"/>
      <c r="D5" s="11"/>
      <c r="E5" s="11"/>
      <c r="F5" s="11"/>
      <c r="G5" s="162"/>
      <c r="H5" s="11"/>
      <c r="I5" s="11"/>
      <c r="J5" s="11"/>
      <c r="K5" s="11"/>
      <c r="L5" s="11"/>
      <c r="M5" s="11"/>
      <c r="N5" s="163"/>
    </row>
    <row r="6" spans="1:17" ht="18" customHeight="1" x14ac:dyDescent="0.25">
      <c r="A6" s="11"/>
      <c r="B6" s="10"/>
      <c r="C6" s="11"/>
      <c r="D6" s="11"/>
      <c r="E6" s="11"/>
      <c r="F6" s="11"/>
      <c r="G6" s="162"/>
      <c r="H6" s="312" t="s">
        <v>3</v>
      </c>
      <c r="I6" s="312"/>
      <c r="J6" s="312"/>
      <c r="K6" s="22"/>
      <c r="L6" s="22" t="s">
        <v>4</v>
      </c>
      <c r="M6" s="23"/>
      <c r="N6" s="163"/>
    </row>
    <row r="7" spans="1:17" ht="19.5" thickBot="1" x14ac:dyDescent="0.35">
      <c r="A7" s="11"/>
      <c r="B7" s="10"/>
      <c r="C7" s="24" t="s">
        <v>88</v>
      </c>
      <c r="D7" s="25"/>
      <c r="E7" s="11"/>
      <c r="F7" s="11"/>
      <c r="G7" s="162"/>
      <c r="H7" s="310" t="s">
        <v>6</v>
      </c>
      <c r="I7" s="310"/>
      <c r="J7" s="310"/>
      <c r="K7" s="310" t="s">
        <v>89</v>
      </c>
      <c r="L7" s="310"/>
      <c r="M7" s="310"/>
      <c r="N7" s="163"/>
    </row>
    <row r="8" spans="1:17" ht="21" customHeight="1" thickTop="1" thickBot="1" x14ac:dyDescent="0.3">
      <c r="A8" s="11"/>
      <c r="B8" s="26"/>
      <c r="C8" s="164"/>
      <c r="D8" s="27"/>
      <c r="E8" s="27"/>
      <c r="F8" s="165"/>
      <c r="G8" s="166" t="s">
        <v>8</v>
      </c>
      <c r="H8" s="167" t="s">
        <v>9</v>
      </c>
      <c r="I8" s="168" t="s">
        <v>10</v>
      </c>
      <c r="J8" s="169" t="s">
        <v>11</v>
      </c>
      <c r="K8" s="167" t="s">
        <v>9</v>
      </c>
      <c r="L8" s="168" t="s">
        <v>10</v>
      </c>
      <c r="M8" s="169" t="s">
        <v>11</v>
      </c>
      <c r="N8" s="163"/>
    </row>
    <row r="9" spans="1:17" ht="21" customHeight="1" thickBot="1" x14ac:dyDescent="0.3">
      <c r="A9" s="11"/>
      <c r="B9" s="10" t="s">
        <v>12</v>
      </c>
      <c r="C9" s="170" t="s">
        <v>90</v>
      </c>
      <c r="D9" s="11"/>
      <c r="E9" s="11"/>
      <c r="F9" s="11"/>
      <c r="G9" s="171" t="s">
        <v>91</v>
      </c>
      <c r="H9" s="131">
        <f t="shared" ref="H9:M9" si="0">SUM(H10:H15)</f>
        <v>330384110</v>
      </c>
      <c r="I9" s="172">
        <f t="shared" si="0"/>
        <v>343742794</v>
      </c>
      <c r="J9" s="173">
        <f t="shared" si="0"/>
        <v>674126904</v>
      </c>
      <c r="K9" s="173">
        <f t="shared" si="0"/>
        <v>298935109</v>
      </c>
      <c r="L9" s="172">
        <f t="shared" si="0"/>
        <v>275653821</v>
      </c>
      <c r="M9" s="174">
        <f t="shared" si="0"/>
        <v>574588930</v>
      </c>
      <c r="N9" s="163"/>
    </row>
    <row r="10" spans="1:17" ht="15.75" x14ac:dyDescent="0.25">
      <c r="A10" s="11"/>
      <c r="B10" s="10"/>
      <c r="C10" s="22" t="s">
        <v>14</v>
      </c>
      <c r="D10" s="11" t="s">
        <v>92</v>
      </c>
      <c r="E10" s="11"/>
      <c r="F10" s="11"/>
      <c r="G10" s="175"/>
      <c r="H10" s="48">
        <v>225749323</v>
      </c>
      <c r="I10" s="176">
        <v>207291178</v>
      </c>
      <c r="J10" s="177">
        <f t="shared" ref="J10:J15" si="1">SUM(H10:I10)</f>
        <v>433040501</v>
      </c>
      <c r="K10" s="177">
        <v>210801677</v>
      </c>
      <c r="L10" s="176">
        <v>163652841</v>
      </c>
      <c r="M10" s="178">
        <f t="shared" ref="M10:M15" si="2">SUM(K10:L10)</f>
        <v>374454518</v>
      </c>
      <c r="N10" s="163"/>
    </row>
    <row r="11" spans="1:17" ht="15.75" x14ac:dyDescent="0.25">
      <c r="A11" s="11"/>
      <c r="B11" s="10"/>
      <c r="C11" s="22" t="s">
        <v>16</v>
      </c>
      <c r="D11" s="13" t="s">
        <v>93</v>
      </c>
      <c r="E11" s="11"/>
      <c r="F11" s="11"/>
      <c r="G11" s="179"/>
      <c r="H11" s="48"/>
      <c r="I11" s="177"/>
      <c r="J11" s="177">
        <f t="shared" si="1"/>
        <v>0</v>
      </c>
      <c r="K11" s="177">
        <v>19740278</v>
      </c>
      <c r="L11" s="177">
        <v>6556898</v>
      </c>
      <c r="M11" s="178">
        <f t="shared" si="2"/>
        <v>26297176</v>
      </c>
      <c r="N11" s="163"/>
    </row>
    <row r="12" spans="1:17" ht="15.75" x14ac:dyDescent="0.25">
      <c r="A12" s="11"/>
      <c r="B12" s="10"/>
      <c r="C12" s="22" t="s">
        <v>18</v>
      </c>
      <c r="D12" s="11" t="s">
        <v>94</v>
      </c>
      <c r="E12" s="11"/>
      <c r="F12" s="11"/>
      <c r="G12" s="179"/>
      <c r="H12" s="48">
        <v>101831892</v>
      </c>
      <c r="I12" s="177">
        <v>134808003</v>
      </c>
      <c r="J12" s="177">
        <f t="shared" si="1"/>
        <v>236639895</v>
      </c>
      <c r="K12" s="177">
        <v>62371211</v>
      </c>
      <c r="L12" s="177">
        <v>98007398</v>
      </c>
      <c r="M12" s="178">
        <f t="shared" si="2"/>
        <v>160378609</v>
      </c>
      <c r="N12" s="163"/>
    </row>
    <row r="13" spans="1:17" ht="15.75" x14ac:dyDescent="0.25">
      <c r="A13" s="11"/>
      <c r="B13" s="10"/>
      <c r="C13" s="22" t="s">
        <v>34</v>
      </c>
      <c r="D13" s="11" t="s">
        <v>95</v>
      </c>
      <c r="E13" s="11"/>
      <c r="F13" s="11"/>
      <c r="G13" s="179"/>
      <c r="H13" s="48">
        <v>418593</v>
      </c>
      <c r="I13" s="177"/>
      <c r="J13" s="177">
        <f t="shared" si="1"/>
        <v>418593</v>
      </c>
      <c r="K13" s="177">
        <v>5631237</v>
      </c>
      <c r="L13" s="177">
        <v>1797504</v>
      </c>
      <c r="M13" s="178">
        <f t="shared" si="2"/>
        <v>7428741</v>
      </c>
      <c r="N13" s="163"/>
      <c r="Q13" s="90"/>
    </row>
    <row r="14" spans="1:17" ht="15.75" x14ac:dyDescent="0.25">
      <c r="A14" s="11"/>
      <c r="B14" s="10"/>
      <c r="C14" s="22" t="s">
        <v>96</v>
      </c>
      <c r="D14" s="11" t="s">
        <v>97</v>
      </c>
      <c r="E14" s="11"/>
      <c r="F14" s="11"/>
      <c r="G14" s="179"/>
      <c r="H14" s="48">
        <v>2384302</v>
      </c>
      <c r="I14" s="177">
        <v>655952</v>
      </c>
      <c r="J14" s="177">
        <f t="shared" si="1"/>
        <v>3040254</v>
      </c>
      <c r="K14" s="177">
        <v>390706</v>
      </c>
      <c r="L14" s="177">
        <v>4282163</v>
      </c>
      <c r="M14" s="178">
        <f t="shared" si="2"/>
        <v>4672869</v>
      </c>
      <c r="N14" s="163"/>
    </row>
    <row r="15" spans="1:17" ht="15.75" x14ac:dyDescent="0.25">
      <c r="A15" s="11"/>
      <c r="B15" s="10"/>
      <c r="C15" s="22" t="s">
        <v>98</v>
      </c>
      <c r="D15" s="11" t="s">
        <v>99</v>
      </c>
      <c r="E15" s="11"/>
      <c r="F15" s="11"/>
      <c r="G15" s="179"/>
      <c r="H15" s="130"/>
      <c r="I15" s="113">
        <v>987661</v>
      </c>
      <c r="J15" s="177">
        <f t="shared" si="1"/>
        <v>987661</v>
      </c>
      <c r="K15" s="177"/>
      <c r="L15" s="113">
        <v>1357017</v>
      </c>
      <c r="M15" s="178">
        <f t="shared" si="2"/>
        <v>1357017</v>
      </c>
      <c r="N15" s="163"/>
    </row>
    <row r="16" spans="1:17" ht="16.5" thickBot="1" x14ac:dyDescent="0.3">
      <c r="A16" s="11"/>
      <c r="B16" s="10" t="s">
        <v>100</v>
      </c>
      <c r="C16" s="180" t="s">
        <v>101</v>
      </c>
      <c r="D16" s="11"/>
      <c r="E16" s="11"/>
      <c r="F16" s="11"/>
      <c r="G16" s="181" t="s">
        <v>102</v>
      </c>
      <c r="H16" s="182"/>
      <c r="I16" s="56"/>
      <c r="J16" s="55"/>
      <c r="K16" s="55"/>
      <c r="L16" s="56"/>
      <c r="M16" s="183"/>
      <c r="N16" s="163"/>
    </row>
    <row r="17" spans="1:14" ht="16.5" thickBot="1" x14ac:dyDescent="0.3">
      <c r="A17" s="11"/>
      <c r="B17" s="10" t="s">
        <v>28</v>
      </c>
      <c r="C17" s="53" t="s">
        <v>103</v>
      </c>
      <c r="D17" s="11"/>
      <c r="E17" s="11"/>
      <c r="F17" s="11"/>
      <c r="G17" s="184" t="s">
        <v>104</v>
      </c>
      <c r="H17" s="185">
        <f>+H19+H18</f>
        <v>7687930</v>
      </c>
      <c r="I17" s="186">
        <f>I19</f>
        <v>53801193</v>
      </c>
      <c r="J17" s="187">
        <f>H17+I17</f>
        <v>61489123</v>
      </c>
      <c r="K17" s="187">
        <f>+K19+K18</f>
        <v>11217085</v>
      </c>
      <c r="L17" s="186">
        <f>L19</f>
        <v>0</v>
      </c>
      <c r="M17" s="188">
        <f>K17+L17</f>
        <v>11217085</v>
      </c>
      <c r="N17" s="163"/>
    </row>
    <row r="18" spans="1:14" ht="15.75" x14ac:dyDescent="0.25">
      <c r="A18" s="11"/>
      <c r="B18" s="10"/>
      <c r="C18" s="22" t="s">
        <v>14</v>
      </c>
      <c r="D18" s="11" t="s">
        <v>105</v>
      </c>
      <c r="E18" s="11"/>
      <c r="F18" s="11"/>
      <c r="G18" s="179"/>
      <c r="H18" s="189"/>
      <c r="I18" s="190"/>
      <c r="J18" s="191"/>
      <c r="K18" s="191"/>
      <c r="L18" s="190"/>
      <c r="M18" s="192"/>
      <c r="N18" s="163"/>
    </row>
    <row r="19" spans="1:14" ht="15.75" x14ac:dyDescent="0.25">
      <c r="A19" s="11"/>
      <c r="B19" s="10"/>
      <c r="C19" s="22" t="s">
        <v>16</v>
      </c>
      <c r="D19" s="11" t="s">
        <v>106</v>
      </c>
      <c r="E19" s="11"/>
      <c r="F19" s="11"/>
      <c r="G19" s="193"/>
      <c r="H19" s="194">
        <f>+H21</f>
        <v>7687930</v>
      </c>
      <c r="I19" s="195">
        <f>I20+I21+I22</f>
        <v>53801193</v>
      </c>
      <c r="J19" s="196">
        <f>J21+J22</f>
        <v>61489123</v>
      </c>
      <c r="K19" s="196">
        <f>+K21</f>
        <v>11217085</v>
      </c>
      <c r="L19" s="195">
        <f>L20+L21+L22</f>
        <v>0</v>
      </c>
      <c r="M19" s="197">
        <f>M21+M22</f>
        <v>11217085</v>
      </c>
      <c r="N19" s="163"/>
    </row>
    <row r="20" spans="1:14" ht="15.75" x14ac:dyDescent="0.25">
      <c r="A20" s="11"/>
      <c r="B20" s="10"/>
      <c r="C20" s="53"/>
      <c r="D20" s="13" t="s">
        <v>107</v>
      </c>
      <c r="E20" s="11"/>
      <c r="F20" s="11"/>
      <c r="G20" s="193"/>
      <c r="H20" s="198"/>
      <c r="I20" s="199"/>
      <c r="J20" s="200"/>
      <c r="K20" s="200"/>
      <c r="L20" s="199"/>
      <c r="M20" s="201"/>
      <c r="N20" s="163"/>
    </row>
    <row r="21" spans="1:14" ht="15.75" x14ac:dyDescent="0.25">
      <c r="A21" s="11"/>
      <c r="B21" s="10"/>
      <c r="C21" s="53"/>
      <c r="D21" s="13" t="s">
        <v>108</v>
      </c>
      <c r="E21" s="11"/>
      <c r="F21" s="11"/>
      <c r="G21" s="193"/>
      <c r="H21" s="198">
        <v>7687930</v>
      </c>
      <c r="I21" s="199">
        <v>53801193</v>
      </c>
      <c r="J21" s="200">
        <f>I21+H21</f>
        <v>61489123</v>
      </c>
      <c r="K21" s="200">
        <v>11217085</v>
      </c>
      <c r="L21" s="199">
        <v>0</v>
      </c>
      <c r="M21" s="201">
        <f>L21+K21</f>
        <v>11217085</v>
      </c>
      <c r="N21" s="163"/>
    </row>
    <row r="22" spans="1:14" ht="15.75" x14ac:dyDescent="0.25">
      <c r="A22" s="11"/>
      <c r="B22" s="10"/>
      <c r="C22" s="53"/>
      <c r="D22" s="11" t="s">
        <v>109</v>
      </c>
      <c r="E22" s="11"/>
      <c r="F22" s="11"/>
      <c r="G22" s="193"/>
      <c r="H22" s="198"/>
      <c r="I22" s="199"/>
      <c r="J22" s="200"/>
      <c r="K22" s="200"/>
      <c r="L22" s="199"/>
      <c r="M22" s="201"/>
      <c r="N22" s="163"/>
    </row>
    <row r="23" spans="1:14" ht="16.5" thickBot="1" x14ac:dyDescent="0.3">
      <c r="A23" s="11"/>
      <c r="B23" s="10" t="s">
        <v>110</v>
      </c>
      <c r="C23" s="53" t="s">
        <v>111</v>
      </c>
      <c r="D23" s="11"/>
      <c r="E23" s="11"/>
      <c r="F23" s="11"/>
      <c r="G23" s="202" t="s">
        <v>112</v>
      </c>
      <c r="H23" s="131"/>
      <c r="I23" s="172"/>
      <c r="J23" s="203"/>
      <c r="K23" s="203"/>
      <c r="L23" s="172"/>
      <c r="M23" s="174"/>
      <c r="N23" s="163"/>
    </row>
    <row r="24" spans="1:14" ht="16.5" thickBot="1" x14ac:dyDescent="0.3">
      <c r="A24" s="11"/>
      <c r="B24" s="10" t="s">
        <v>41</v>
      </c>
      <c r="C24" s="53" t="s">
        <v>113</v>
      </c>
      <c r="D24" s="11"/>
      <c r="E24" s="11"/>
      <c r="F24" s="11"/>
      <c r="G24" s="202" t="s">
        <v>114</v>
      </c>
      <c r="H24" s="131"/>
      <c r="I24" s="172"/>
      <c r="J24" s="203"/>
      <c r="K24" s="203"/>
      <c r="L24" s="172"/>
      <c r="M24" s="174"/>
      <c r="N24" s="163"/>
    </row>
    <row r="25" spans="1:14" ht="15.75" x14ac:dyDescent="0.25">
      <c r="A25" s="11"/>
      <c r="B25" s="10"/>
      <c r="C25" s="22" t="s">
        <v>14</v>
      </c>
      <c r="D25" s="11" t="s">
        <v>115</v>
      </c>
      <c r="E25" s="11"/>
      <c r="F25" s="11"/>
      <c r="G25" s="179"/>
      <c r="H25" s="189"/>
      <c r="I25" s="190"/>
      <c r="J25" s="191"/>
      <c r="K25" s="191"/>
      <c r="L25" s="190"/>
      <c r="M25" s="192"/>
      <c r="N25" s="163"/>
    </row>
    <row r="26" spans="1:14" ht="15.75" x14ac:dyDescent="0.25">
      <c r="A26" s="11"/>
      <c r="B26" s="10"/>
      <c r="C26" s="22" t="s">
        <v>16</v>
      </c>
      <c r="D26" s="11" t="s">
        <v>116</v>
      </c>
      <c r="E26" s="11"/>
      <c r="F26" s="11"/>
      <c r="G26" s="179"/>
      <c r="H26" s="189"/>
      <c r="I26" s="190"/>
      <c r="J26" s="191"/>
      <c r="K26" s="191"/>
      <c r="L26" s="190"/>
      <c r="M26" s="192"/>
      <c r="N26" s="163"/>
    </row>
    <row r="27" spans="1:14" ht="15.75" x14ac:dyDescent="0.25">
      <c r="A27" s="11"/>
      <c r="B27" s="10"/>
      <c r="C27" s="22" t="s">
        <v>18</v>
      </c>
      <c r="D27" s="11" t="s">
        <v>117</v>
      </c>
      <c r="E27" s="11"/>
      <c r="F27" s="11"/>
      <c r="G27" s="179"/>
      <c r="H27" s="189"/>
      <c r="I27" s="190"/>
      <c r="J27" s="191"/>
      <c r="K27" s="191"/>
      <c r="L27" s="190"/>
      <c r="M27" s="192"/>
      <c r="N27" s="163"/>
    </row>
    <row r="28" spans="1:14" ht="16.5" thickBot="1" x14ac:dyDescent="0.3">
      <c r="A28" s="11"/>
      <c r="B28" s="10" t="s">
        <v>118</v>
      </c>
      <c r="C28" s="13" t="s">
        <v>119</v>
      </c>
      <c r="D28" s="11"/>
      <c r="E28" s="11"/>
      <c r="F28" s="11"/>
      <c r="G28" s="202"/>
      <c r="H28" s="131">
        <f>SUM(H29:H31)</f>
        <v>1862291</v>
      </c>
      <c r="I28" s="172">
        <f t="shared" ref="I28:M28" si="3">SUM(I29:I31)</f>
        <v>420590</v>
      </c>
      <c r="J28" s="203">
        <f t="shared" si="3"/>
        <v>2282881</v>
      </c>
      <c r="K28" s="203">
        <f t="shared" si="3"/>
        <v>23441161</v>
      </c>
      <c r="L28" s="172">
        <f t="shared" si="3"/>
        <v>284466</v>
      </c>
      <c r="M28" s="174">
        <f t="shared" si="3"/>
        <v>23725627</v>
      </c>
      <c r="N28" s="163"/>
    </row>
    <row r="29" spans="1:14" ht="15.75" x14ac:dyDescent="0.25">
      <c r="A29" s="11"/>
      <c r="B29" s="10"/>
      <c r="C29" s="22" t="s">
        <v>14</v>
      </c>
      <c r="D29" s="11" t="s">
        <v>120</v>
      </c>
      <c r="E29" s="11"/>
      <c r="F29" s="11"/>
      <c r="G29" s="179"/>
      <c r="H29" s="130">
        <v>1816997</v>
      </c>
      <c r="I29" s="113">
        <v>420590</v>
      </c>
      <c r="J29" s="177">
        <f>SUM(H29:I29)</f>
        <v>2237587</v>
      </c>
      <c r="K29" s="177">
        <v>1988563</v>
      </c>
      <c r="L29" s="113">
        <v>284466</v>
      </c>
      <c r="M29" s="178">
        <f>SUM(K29:L29)</f>
        <v>2273029</v>
      </c>
      <c r="N29" s="163"/>
    </row>
    <row r="30" spans="1:14" ht="15.75" x14ac:dyDescent="0.25">
      <c r="A30" s="11"/>
      <c r="B30" s="10"/>
      <c r="C30" s="22" t="s">
        <v>16</v>
      </c>
      <c r="D30" s="11" t="s">
        <v>121</v>
      </c>
      <c r="E30" s="11"/>
      <c r="F30" s="11"/>
      <c r="G30" s="179"/>
      <c r="H30" s="130"/>
      <c r="I30" s="113"/>
      <c r="J30" s="177"/>
      <c r="K30" s="177"/>
      <c r="L30" s="113"/>
      <c r="M30" s="178"/>
      <c r="N30" s="163"/>
    </row>
    <row r="31" spans="1:14" ht="15.75" x14ac:dyDescent="0.25">
      <c r="A31" s="11"/>
      <c r="B31" s="10"/>
      <c r="C31" s="22" t="s">
        <v>18</v>
      </c>
      <c r="D31" s="11" t="s">
        <v>19</v>
      </c>
      <c r="E31" s="11"/>
      <c r="F31" s="11"/>
      <c r="G31" s="179"/>
      <c r="H31" s="130">
        <f>30249+15045</f>
        <v>45294</v>
      </c>
      <c r="I31" s="113"/>
      <c r="J31" s="177">
        <f>H31+I31</f>
        <v>45294</v>
      </c>
      <c r="K31" s="177">
        <v>21452598</v>
      </c>
      <c r="L31" s="113">
        <v>0</v>
      </c>
      <c r="M31" s="178">
        <f>K31+L31</f>
        <v>21452598</v>
      </c>
      <c r="N31" s="163"/>
    </row>
    <row r="32" spans="1:14" ht="16.5" thickBot="1" x14ac:dyDescent="0.3">
      <c r="A32" s="11"/>
      <c r="B32" s="10" t="s">
        <v>122</v>
      </c>
      <c r="C32" s="13" t="s">
        <v>123</v>
      </c>
      <c r="D32" s="11"/>
      <c r="E32" s="11"/>
      <c r="F32" s="11"/>
      <c r="G32" s="202"/>
      <c r="H32" s="131"/>
      <c r="I32" s="172"/>
      <c r="J32" s="203"/>
      <c r="K32" s="203"/>
      <c r="L32" s="172"/>
      <c r="M32" s="174"/>
      <c r="N32" s="163"/>
    </row>
    <row r="33" spans="1:17" ht="15.75" x14ac:dyDescent="0.25">
      <c r="A33" s="11"/>
      <c r="B33" s="10"/>
      <c r="C33" s="22" t="s">
        <v>14</v>
      </c>
      <c r="D33" s="11" t="s">
        <v>124</v>
      </c>
      <c r="E33" s="11"/>
      <c r="F33" s="11"/>
      <c r="G33" s="179"/>
      <c r="H33" s="189"/>
      <c r="I33" s="190"/>
      <c r="J33" s="191"/>
      <c r="K33" s="191"/>
      <c r="L33" s="190"/>
      <c r="M33" s="192"/>
      <c r="N33" s="163"/>
    </row>
    <row r="34" spans="1:17" ht="15.75" x14ac:dyDescent="0.25">
      <c r="A34" s="11"/>
      <c r="B34" s="10"/>
      <c r="C34" s="22" t="s">
        <v>16</v>
      </c>
      <c r="D34" s="11" t="s">
        <v>125</v>
      </c>
      <c r="E34" s="11"/>
      <c r="F34" s="11"/>
      <c r="G34" s="179"/>
      <c r="H34" s="189"/>
      <c r="I34" s="196"/>
      <c r="J34" s="191"/>
      <c r="K34" s="191"/>
      <c r="L34" s="196"/>
      <c r="M34" s="192"/>
      <c r="N34" s="163"/>
    </row>
    <row r="35" spans="1:17" ht="16.5" thickBot="1" x14ac:dyDescent="0.3">
      <c r="A35" s="11"/>
      <c r="B35" s="10" t="s">
        <v>58</v>
      </c>
      <c r="C35" s="53" t="s">
        <v>126</v>
      </c>
      <c r="D35" s="11"/>
      <c r="E35" s="11"/>
      <c r="F35" s="11"/>
      <c r="G35" s="202"/>
      <c r="H35" s="84">
        <v>823280</v>
      </c>
      <c r="I35" s="203"/>
      <c r="J35" s="203">
        <f>SUM(H35:I35)</f>
        <v>823280</v>
      </c>
      <c r="K35" s="203">
        <v>751190</v>
      </c>
      <c r="L35" s="203">
        <v>0</v>
      </c>
      <c r="M35" s="174">
        <f>SUM(K35:L35)</f>
        <v>751190</v>
      </c>
      <c r="N35" s="163"/>
    </row>
    <row r="36" spans="1:17" ht="16.5" thickBot="1" x14ac:dyDescent="0.3">
      <c r="A36" s="11"/>
      <c r="B36" s="10" t="s">
        <v>60</v>
      </c>
      <c r="C36" s="53" t="s">
        <v>127</v>
      </c>
      <c r="D36" s="11"/>
      <c r="E36" s="11"/>
      <c r="F36" s="11"/>
      <c r="G36" s="202"/>
      <c r="H36" s="131">
        <v>236</v>
      </c>
      <c r="I36" s="172">
        <v>0</v>
      </c>
      <c r="J36" s="203">
        <f>H36+I36</f>
        <v>236</v>
      </c>
      <c r="K36" s="203">
        <v>0</v>
      </c>
      <c r="L36" s="172">
        <v>0</v>
      </c>
      <c r="M36" s="174">
        <f>K36+L36</f>
        <v>0</v>
      </c>
      <c r="N36" s="163"/>
    </row>
    <row r="37" spans="1:17" ht="16.5" thickBot="1" x14ac:dyDescent="0.3">
      <c r="A37" s="11"/>
      <c r="B37" s="10" t="s">
        <v>63</v>
      </c>
      <c r="C37" s="53" t="s">
        <v>128</v>
      </c>
      <c r="D37" s="11"/>
      <c r="E37" s="11"/>
      <c r="F37" s="11"/>
      <c r="G37" s="202" t="s">
        <v>129</v>
      </c>
      <c r="H37" s="84">
        <v>11279986</v>
      </c>
      <c r="I37" s="204">
        <v>29617611</v>
      </c>
      <c r="J37" s="203">
        <f>SUM(H37:I37)</f>
        <v>40897597</v>
      </c>
      <c r="K37" s="203">
        <v>11115375</v>
      </c>
      <c r="L37" s="204">
        <v>28762319</v>
      </c>
      <c r="M37" s="204">
        <f>SUM(K37:L37)</f>
        <v>39877694</v>
      </c>
      <c r="N37" s="163"/>
    </row>
    <row r="38" spans="1:17" ht="16.5" thickBot="1" x14ac:dyDescent="0.3">
      <c r="A38" s="11"/>
      <c r="B38" s="10" t="s">
        <v>68</v>
      </c>
      <c r="C38" s="53" t="s">
        <v>130</v>
      </c>
      <c r="D38" s="11"/>
      <c r="E38" s="11"/>
      <c r="F38" s="11"/>
      <c r="G38" s="202"/>
      <c r="H38" s="131">
        <f>SUM(H39:H42)</f>
        <v>9388775</v>
      </c>
      <c r="I38" s="172"/>
      <c r="J38" s="203">
        <f>SUM(H38:I38)</f>
        <v>9388775</v>
      </c>
      <c r="K38" s="203">
        <f>SUM(K39:K42)</f>
        <v>9540623</v>
      </c>
      <c r="L38" s="172"/>
      <c r="M38" s="174">
        <f>SUM(K38:L38)</f>
        <v>9540623</v>
      </c>
      <c r="N38" s="163"/>
    </row>
    <row r="39" spans="1:17" ht="15.75" x14ac:dyDescent="0.25">
      <c r="A39" s="11"/>
      <c r="B39" s="10"/>
      <c r="C39" s="22" t="s">
        <v>14</v>
      </c>
      <c r="D39" s="11" t="s">
        <v>131</v>
      </c>
      <c r="E39" s="11"/>
      <c r="F39" s="11"/>
      <c r="G39" s="179"/>
      <c r="H39" s="189"/>
      <c r="I39" s="190"/>
      <c r="J39" s="191"/>
      <c r="K39" s="191"/>
      <c r="L39" s="190"/>
      <c r="M39" s="192"/>
      <c r="N39" s="163"/>
    </row>
    <row r="40" spans="1:17" ht="15.75" x14ac:dyDescent="0.25">
      <c r="A40" s="11"/>
      <c r="B40" s="10"/>
      <c r="C40" s="22" t="s">
        <v>16</v>
      </c>
      <c r="D40" s="11" t="s">
        <v>132</v>
      </c>
      <c r="E40" s="11"/>
      <c r="F40" s="11"/>
      <c r="G40" s="179"/>
      <c r="H40" s="48">
        <v>5145365</v>
      </c>
      <c r="I40" s="200"/>
      <c r="J40" s="177">
        <f>SUM(H40:I40)</f>
        <v>5145365</v>
      </c>
      <c r="K40" s="177">
        <v>4662609</v>
      </c>
      <c r="L40" s="200"/>
      <c r="M40" s="178">
        <f>SUM(K40:L40)</f>
        <v>4662609</v>
      </c>
      <c r="N40" s="163"/>
    </row>
    <row r="41" spans="1:17" ht="15.75" x14ac:dyDescent="0.25">
      <c r="A41" s="11"/>
      <c r="B41" s="10"/>
      <c r="C41" s="22" t="s">
        <v>18</v>
      </c>
      <c r="D41" s="11" t="s">
        <v>133</v>
      </c>
      <c r="E41" s="11"/>
      <c r="F41" s="11"/>
      <c r="G41" s="179"/>
      <c r="H41" s="130">
        <v>4242816</v>
      </c>
      <c r="I41" s="113"/>
      <c r="J41" s="177">
        <f>SUM(H41:I41)</f>
        <v>4242816</v>
      </c>
      <c r="K41" s="177">
        <v>4869893</v>
      </c>
      <c r="L41" s="113"/>
      <c r="M41" s="178">
        <f>SUM(K41:L41)</f>
        <v>4869893</v>
      </c>
      <c r="N41" s="163"/>
    </row>
    <row r="42" spans="1:17" ht="15.75" x14ac:dyDescent="0.25">
      <c r="A42" s="11"/>
      <c r="B42" s="10"/>
      <c r="C42" s="22" t="s">
        <v>34</v>
      </c>
      <c r="D42" s="11" t="s">
        <v>134</v>
      </c>
      <c r="E42" s="11"/>
      <c r="F42" s="11"/>
      <c r="G42" s="179"/>
      <c r="H42" s="130">
        <v>594</v>
      </c>
      <c r="I42" s="200"/>
      <c r="J42" s="177">
        <f>SUM(H42:I42)</f>
        <v>594</v>
      </c>
      <c r="K42" s="177">
        <v>8121</v>
      </c>
      <c r="L42" s="200"/>
      <c r="M42" s="178">
        <f>SUM(K42:L42)</f>
        <v>8121</v>
      </c>
      <c r="N42" s="163"/>
    </row>
    <row r="43" spans="1:17" ht="16.5" thickBot="1" x14ac:dyDescent="0.3">
      <c r="A43" s="11"/>
      <c r="B43" s="10" t="s">
        <v>72</v>
      </c>
      <c r="C43" s="13" t="s">
        <v>135</v>
      </c>
      <c r="D43" s="11"/>
      <c r="E43" s="11"/>
      <c r="F43" s="11"/>
      <c r="G43" s="202" t="s">
        <v>136</v>
      </c>
      <c r="H43" s="131">
        <v>3229188</v>
      </c>
      <c r="I43" s="172">
        <v>927260</v>
      </c>
      <c r="J43" s="203">
        <f>SUM(H43:I43)</f>
        <v>4156448</v>
      </c>
      <c r="K43" s="203">
        <v>3753202</v>
      </c>
      <c r="L43" s="172">
        <v>1707685</v>
      </c>
      <c r="M43" s="174">
        <f>SUM(K43:L43)</f>
        <v>5460887</v>
      </c>
      <c r="N43" s="163"/>
    </row>
    <row r="44" spans="1:17" ht="16.5" thickBot="1" x14ac:dyDescent="0.3">
      <c r="A44" s="11"/>
      <c r="B44" s="10" t="s">
        <v>76</v>
      </c>
      <c r="C44" s="13" t="s">
        <v>137</v>
      </c>
      <c r="D44" s="11"/>
      <c r="E44" s="11"/>
      <c r="F44" s="11"/>
      <c r="G44" s="205" t="s">
        <v>138</v>
      </c>
      <c r="H44" s="206">
        <f>SUM(H45,H48,H52,H53,H54,H55)</f>
        <v>67103203</v>
      </c>
      <c r="I44" s="172"/>
      <c r="J44" s="203">
        <f>SUM(J45,J48,J52,J53,J54,J55)</f>
        <v>67103203</v>
      </c>
      <c r="K44" s="204">
        <f>SUM(K45,K48,K52,K53,K54,K55)</f>
        <v>50635284</v>
      </c>
      <c r="L44" s="172"/>
      <c r="M44" s="174">
        <f>SUM(M45,M48,M52,M53,M54,M55)</f>
        <v>50635284</v>
      </c>
      <c r="N44" s="163"/>
    </row>
    <row r="45" spans="1:17" ht="15.75" x14ac:dyDescent="0.25">
      <c r="A45" s="11"/>
      <c r="B45" s="10"/>
      <c r="C45" s="22" t="s">
        <v>14</v>
      </c>
      <c r="D45" s="11" t="s">
        <v>139</v>
      </c>
      <c r="E45" s="11"/>
      <c r="F45" s="11"/>
      <c r="G45" s="207"/>
      <c r="H45" s="208">
        <f>H46+H47</f>
        <v>15520000</v>
      </c>
      <c r="I45" s="209"/>
      <c r="J45" s="210">
        <f>SUM(J46:J47)</f>
        <v>15520000</v>
      </c>
      <c r="K45" s="211">
        <f>K46+K47</f>
        <v>15520000</v>
      </c>
      <c r="L45" s="209"/>
      <c r="M45" s="212">
        <f>SUM(M46:M47)</f>
        <v>15520000</v>
      </c>
      <c r="N45" s="163"/>
    </row>
    <row r="46" spans="1:17" ht="15.75" x14ac:dyDescent="0.25">
      <c r="A46" s="11"/>
      <c r="B46" s="10"/>
      <c r="C46" s="53"/>
      <c r="D46" s="11" t="s">
        <v>140</v>
      </c>
      <c r="E46" s="11"/>
      <c r="F46" s="11"/>
      <c r="G46" s="213"/>
      <c r="H46" s="198">
        <v>15520000</v>
      </c>
      <c r="I46" s="199"/>
      <c r="J46" s="200">
        <f>SUM(H46:I46)</f>
        <v>15520000</v>
      </c>
      <c r="K46" s="200">
        <v>15520000</v>
      </c>
      <c r="L46" s="199"/>
      <c r="M46" s="201">
        <f>SUM(K46:L46)</f>
        <v>15520000</v>
      </c>
      <c r="N46" s="163"/>
    </row>
    <row r="47" spans="1:17" ht="15.75" x14ac:dyDescent="0.25">
      <c r="A47" s="11"/>
      <c r="B47" s="10"/>
      <c r="C47" s="53"/>
      <c r="D47" s="11" t="s">
        <v>141</v>
      </c>
      <c r="E47" s="11"/>
      <c r="F47" s="11"/>
      <c r="G47" s="213"/>
      <c r="H47" s="198"/>
      <c r="I47" s="199"/>
      <c r="J47" s="200"/>
      <c r="K47" s="200"/>
      <c r="L47" s="199"/>
      <c r="M47" s="201"/>
      <c r="N47" s="163"/>
      <c r="Q47" s="90"/>
    </row>
    <row r="48" spans="1:17" ht="15.75" x14ac:dyDescent="0.25">
      <c r="A48" s="11"/>
      <c r="B48" s="10"/>
      <c r="C48" s="22" t="s">
        <v>16</v>
      </c>
      <c r="D48" s="13" t="s">
        <v>142</v>
      </c>
      <c r="E48" s="11"/>
      <c r="F48" s="11"/>
      <c r="G48" s="213"/>
      <c r="H48" s="214">
        <f>SUM(H49:H51)</f>
        <v>6623019</v>
      </c>
      <c r="I48" s="199"/>
      <c r="J48" s="215">
        <f>SUM(J49:J51)</f>
        <v>6623019</v>
      </c>
      <c r="K48" s="215">
        <f>SUM(K49:K51)</f>
        <v>4976227</v>
      </c>
      <c r="L48" s="199"/>
      <c r="M48" s="216">
        <f>SUM(M49:M51)</f>
        <v>4976227</v>
      </c>
      <c r="N48" s="163"/>
    </row>
    <row r="49" spans="1:17" ht="15.75" x14ac:dyDescent="0.25">
      <c r="A49" s="11"/>
      <c r="B49" s="10"/>
      <c r="C49" s="22"/>
      <c r="D49" s="53" t="s">
        <v>143</v>
      </c>
      <c r="E49" s="11"/>
      <c r="F49" s="11"/>
      <c r="G49" s="213"/>
      <c r="H49" s="198">
        <f>6622578+441</f>
        <v>6623019</v>
      </c>
      <c r="I49" s="199"/>
      <c r="J49" s="200">
        <f>SUM(H49:I49)</f>
        <v>6623019</v>
      </c>
      <c r="K49" s="200">
        <v>4976227</v>
      </c>
      <c r="L49" s="199"/>
      <c r="M49" s="201">
        <f>SUM(K49:L49)</f>
        <v>4976227</v>
      </c>
      <c r="N49" s="163"/>
      <c r="Q49" s="90"/>
    </row>
    <row r="50" spans="1:17" ht="15.75" x14ac:dyDescent="0.25">
      <c r="A50" s="11"/>
      <c r="B50" s="10"/>
      <c r="C50" s="22"/>
      <c r="D50" s="13" t="s">
        <v>144</v>
      </c>
      <c r="E50" s="11"/>
      <c r="F50" s="11"/>
      <c r="G50" s="213"/>
      <c r="H50" s="198"/>
      <c r="I50" s="199"/>
      <c r="J50" s="200"/>
      <c r="K50" s="200"/>
      <c r="L50" s="199"/>
      <c r="M50" s="201"/>
      <c r="N50" s="163"/>
      <c r="Q50" s="90"/>
    </row>
    <row r="51" spans="1:17" ht="15.75" x14ac:dyDescent="0.25">
      <c r="A51" s="11"/>
      <c r="B51" s="10"/>
      <c r="C51" s="22"/>
      <c r="D51" s="13" t="s">
        <v>145</v>
      </c>
      <c r="E51" s="11"/>
      <c r="F51" s="11"/>
      <c r="G51" s="213"/>
      <c r="H51" s="198"/>
      <c r="I51" s="199"/>
      <c r="J51" s="200"/>
      <c r="K51" s="200"/>
      <c r="L51" s="199"/>
      <c r="M51" s="201"/>
      <c r="N51" s="163"/>
    </row>
    <row r="52" spans="1:17" ht="15.75" x14ac:dyDescent="0.25">
      <c r="A52" s="11"/>
      <c r="B52" s="10"/>
      <c r="C52" s="22" t="s">
        <v>18</v>
      </c>
      <c r="D52" s="53" t="s">
        <v>146</v>
      </c>
      <c r="E52" s="11"/>
      <c r="F52" s="11"/>
      <c r="G52" s="213"/>
      <c r="H52" s="198">
        <f>44960625-441</f>
        <v>44960184</v>
      </c>
      <c r="I52" s="199"/>
      <c r="J52" s="200">
        <f>H52+I52</f>
        <v>44960184</v>
      </c>
      <c r="K52" s="200">
        <v>30139057</v>
      </c>
      <c r="L52" s="199"/>
      <c r="M52" s="201">
        <f>K52+L52</f>
        <v>30139057</v>
      </c>
      <c r="N52" s="163"/>
      <c r="Q52" s="90"/>
    </row>
    <row r="53" spans="1:17" ht="15.75" x14ac:dyDescent="0.25">
      <c r="A53" s="11"/>
      <c r="B53" s="10"/>
      <c r="C53" s="109" t="s">
        <v>34</v>
      </c>
      <c r="D53" s="11" t="s">
        <v>147</v>
      </c>
      <c r="E53" s="11"/>
      <c r="F53" s="11"/>
      <c r="G53" s="207"/>
      <c r="H53" s="130"/>
      <c r="I53" s="113"/>
      <c r="J53" s="177"/>
      <c r="K53" s="177"/>
      <c r="L53" s="113"/>
      <c r="M53" s="178"/>
      <c r="N53" s="163"/>
      <c r="Q53" s="217"/>
    </row>
    <row r="54" spans="1:17" ht="15.75" x14ac:dyDescent="0.25">
      <c r="A54" s="11"/>
      <c r="B54" s="10"/>
      <c r="C54" s="109" t="s">
        <v>96</v>
      </c>
      <c r="D54" s="11" t="s">
        <v>148</v>
      </c>
      <c r="E54" s="11"/>
      <c r="F54" s="11"/>
      <c r="G54" s="207" t="s">
        <v>149</v>
      </c>
      <c r="H54" s="130"/>
      <c r="I54" s="113"/>
      <c r="J54" s="177"/>
      <c r="K54" s="177"/>
      <c r="L54" s="113"/>
      <c r="M54" s="178"/>
      <c r="N54" s="163"/>
      <c r="Q54" s="90"/>
    </row>
    <row r="55" spans="1:17" ht="15.75" x14ac:dyDescent="0.25">
      <c r="A55" s="11"/>
      <c r="B55" s="10"/>
      <c r="C55" s="109" t="s">
        <v>98</v>
      </c>
      <c r="D55" s="11" t="s">
        <v>150</v>
      </c>
      <c r="E55" s="11"/>
      <c r="F55" s="11"/>
      <c r="G55" s="207"/>
      <c r="H55" s="130"/>
      <c r="I55" s="113"/>
      <c r="J55" s="177"/>
      <c r="K55" s="177"/>
      <c r="L55" s="113"/>
      <c r="M55" s="178"/>
      <c r="N55" s="163"/>
      <c r="Q55" s="90"/>
    </row>
    <row r="56" spans="1:17" ht="15.75" x14ac:dyDescent="0.25">
      <c r="A56" s="11"/>
      <c r="B56" s="10"/>
      <c r="C56" s="53"/>
      <c r="D56" s="11" t="s">
        <v>151</v>
      </c>
      <c r="E56" s="11"/>
      <c r="F56" s="11"/>
      <c r="G56" s="213"/>
      <c r="H56" s="198"/>
      <c r="I56" s="199"/>
      <c r="J56" s="200"/>
      <c r="K56" s="200"/>
      <c r="L56" s="199"/>
      <c r="M56" s="201"/>
      <c r="N56" s="163"/>
    </row>
    <row r="57" spans="1:17" ht="15.75" x14ac:dyDescent="0.25">
      <c r="A57" s="11"/>
      <c r="B57" s="10"/>
      <c r="C57" s="53"/>
      <c r="D57" s="11" t="s">
        <v>152</v>
      </c>
      <c r="E57" s="11"/>
      <c r="F57" s="11"/>
      <c r="G57" s="213"/>
      <c r="H57" s="198"/>
      <c r="I57" s="199"/>
      <c r="J57" s="200"/>
      <c r="K57" s="200"/>
      <c r="L57" s="199"/>
      <c r="M57" s="201"/>
      <c r="N57" s="163"/>
    </row>
    <row r="58" spans="1:17" ht="16.5" thickBot="1" x14ac:dyDescent="0.3">
      <c r="A58" s="11"/>
      <c r="B58" s="10" t="s">
        <v>81</v>
      </c>
      <c r="C58" s="13" t="s">
        <v>153</v>
      </c>
      <c r="D58" s="11"/>
      <c r="E58" s="11"/>
      <c r="F58" s="11"/>
      <c r="G58" s="205"/>
      <c r="H58" s="131">
        <f>SUM(H59:H60)</f>
        <v>10367035</v>
      </c>
      <c r="I58" s="172"/>
      <c r="J58" s="203">
        <f>SUM(J59:J60)</f>
        <v>10367035</v>
      </c>
      <c r="K58" s="203">
        <f>SUM(K59:K60)</f>
        <v>16467918</v>
      </c>
      <c r="L58" s="172"/>
      <c r="M58" s="174">
        <f>SUM(M59:M60)</f>
        <v>16467918</v>
      </c>
      <c r="N58" s="163"/>
    </row>
    <row r="59" spans="1:17" ht="15.75" x14ac:dyDescent="0.25">
      <c r="A59" s="11"/>
      <c r="B59" s="10"/>
      <c r="C59" s="22" t="s">
        <v>14</v>
      </c>
      <c r="D59" s="13" t="s">
        <v>154</v>
      </c>
      <c r="E59" s="11"/>
      <c r="F59" s="11"/>
      <c r="G59" s="207"/>
      <c r="H59" s="130">
        <f>ROUND('[1]Kar Zarar'!H84,0)</f>
        <v>10367035</v>
      </c>
      <c r="I59" s="113"/>
      <c r="J59" s="200">
        <f>SUM(H59:I59)</f>
        <v>10367035</v>
      </c>
      <c r="K59" s="177">
        <f>+'[1]Kar Zarar'!I84</f>
        <v>16467918</v>
      </c>
      <c r="L59" s="113"/>
      <c r="M59" s="201">
        <f>SUM(K59:L59)</f>
        <v>16467918</v>
      </c>
      <c r="N59" s="163"/>
    </row>
    <row r="60" spans="1:17" ht="15.75" x14ac:dyDescent="0.25">
      <c r="A60" s="11"/>
      <c r="B60" s="10"/>
      <c r="C60" s="22" t="s">
        <v>16</v>
      </c>
      <c r="D60" s="13" t="s">
        <v>155</v>
      </c>
      <c r="E60" s="11"/>
      <c r="F60" s="11"/>
      <c r="G60" s="207"/>
      <c r="H60" s="130"/>
      <c r="I60" s="113"/>
      <c r="J60" s="200"/>
      <c r="K60" s="177"/>
      <c r="L60" s="113"/>
      <c r="M60" s="201"/>
      <c r="N60" s="163"/>
    </row>
    <row r="61" spans="1:17" ht="15.75" x14ac:dyDescent="0.25">
      <c r="A61" s="11"/>
      <c r="B61" s="10"/>
      <c r="C61" s="53"/>
      <c r="D61" s="11"/>
      <c r="E61" s="11"/>
      <c r="F61" s="11"/>
      <c r="G61" s="218"/>
      <c r="H61" s="133"/>
      <c r="I61" s="219"/>
      <c r="J61" s="136"/>
      <c r="K61" s="136"/>
      <c r="L61" s="219"/>
      <c r="M61" s="220"/>
      <c r="N61" s="163"/>
    </row>
    <row r="62" spans="1:17" ht="19.5" thickBot="1" x14ac:dyDescent="0.35">
      <c r="A62" s="11"/>
      <c r="B62" s="10"/>
      <c r="C62" s="221" t="s">
        <v>156</v>
      </c>
      <c r="D62" s="11"/>
      <c r="E62" s="11"/>
      <c r="F62" s="11"/>
      <c r="G62" s="222" t="s">
        <v>85</v>
      </c>
      <c r="H62" s="223">
        <f>SUM(H9,H16,H17,H23,H24,H28,H32,H35,H36,H37,H38,H43,H44,H58)</f>
        <v>442126034</v>
      </c>
      <c r="I62" s="143">
        <f t="shared" ref="I62:M62" si="4">SUM(I9,I16,I17,I23,I24,I28,I32,I35,I36,I37,I38,I43,I44,I58)</f>
        <v>428509448</v>
      </c>
      <c r="J62" s="143">
        <f t="shared" si="4"/>
        <v>870635482</v>
      </c>
      <c r="K62" s="143">
        <f t="shared" si="4"/>
        <v>425856947</v>
      </c>
      <c r="L62" s="143">
        <f t="shared" si="4"/>
        <v>306408291</v>
      </c>
      <c r="M62" s="224">
        <f t="shared" si="4"/>
        <v>732265238</v>
      </c>
      <c r="N62" s="163"/>
      <c r="P62" s="90"/>
      <c r="Q62" s="90"/>
    </row>
    <row r="63" spans="1:17" ht="16.5" thickTop="1" x14ac:dyDescent="0.25">
      <c r="A63" s="11"/>
      <c r="B63" s="26"/>
      <c r="C63" s="164"/>
      <c r="D63" s="27"/>
      <c r="E63" s="27"/>
      <c r="F63" s="165"/>
      <c r="G63" s="225"/>
      <c r="H63" s="133"/>
      <c r="I63" s="219"/>
      <c r="J63" s="226"/>
      <c r="K63" s="136"/>
      <c r="L63" s="219"/>
      <c r="M63" s="227"/>
      <c r="N63" s="163"/>
    </row>
    <row r="64" spans="1:17" ht="18.75" x14ac:dyDescent="0.3">
      <c r="A64" s="11"/>
      <c r="B64" s="10"/>
      <c r="C64" s="228" t="s">
        <v>157</v>
      </c>
      <c r="D64" s="11"/>
      <c r="E64" s="11"/>
      <c r="F64" s="229"/>
      <c r="G64" s="225" t="s">
        <v>22</v>
      </c>
      <c r="H64" s="133"/>
      <c r="I64" s="219"/>
      <c r="J64" s="136"/>
      <c r="K64" s="136"/>
      <c r="L64" s="219"/>
      <c r="M64" s="220"/>
      <c r="N64" s="163"/>
    </row>
    <row r="65" spans="1:18" ht="6.75" customHeight="1" x14ac:dyDescent="0.25">
      <c r="A65" s="11"/>
      <c r="B65" s="10"/>
      <c r="C65" s="53"/>
      <c r="D65" s="11"/>
      <c r="E65" s="11"/>
      <c r="F65" s="229"/>
      <c r="G65" s="225"/>
      <c r="H65" s="133"/>
      <c r="I65" s="219"/>
      <c r="J65" s="136"/>
      <c r="K65" s="136"/>
      <c r="L65" s="219"/>
      <c r="M65" s="220"/>
      <c r="N65" s="163"/>
    </row>
    <row r="66" spans="1:18" ht="16.5" thickBot="1" x14ac:dyDescent="0.3">
      <c r="A66" s="11"/>
      <c r="B66" s="10" t="s">
        <v>12</v>
      </c>
      <c r="C66" s="53" t="s">
        <v>158</v>
      </c>
      <c r="D66" s="11"/>
      <c r="E66" s="11"/>
      <c r="F66" s="229"/>
      <c r="G66" s="202" t="s">
        <v>30</v>
      </c>
      <c r="H66" s="84">
        <v>21265956</v>
      </c>
      <c r="I66" s="203">
        <f>54710859+2809936</f>
        <v>57520795</v>
      </c>
      <c r="J66" s="203">
        <f>SUM(H66:I66)</f>
        <v>78786751</v>
      </c>
      <c r="K66" s="203">
        <v>21096847</v>
      </c>
      <c r="L66" s="203">
        <v>47877650</v>
      </c>
      <c r="M66" s="174">
        <f>SUM(K66:L66)</f>
        <v>68974497</v>
      </c>
      <c r="N66" s="163"/>
    </row>
    <row r="67" spans="1:18" ht="16.5" thickBot="1" x14ac:dyDescent="0.3">
      <c r="A67" s="11"/>
      <c r="B67" s="10" t="s">
        <v>20</v>
      </c>
      <c r="C67" s="13" t="s">
        <v>159</v>
      </c>
      <c r="D67" s="11"/>
      <c r="E67" s="11"/>
      <c r="F67" s="229"/>
      <c r="G67" s="202" t="s">
        <v>38</v>
      </c>
      <c r="H67" s="84">
        <v>88440427</v>
      </c>
      <c r="I67" s="203">
        <v>0</v>
      </c>
      <c r="J67" s="203">
        <f>SUM(H67:I67)</f>
        <v>88440427</v>
      </c>
      <c r="K67" s="203">
        <v>53579153</v>
      </c>
      <c r="L67" s="203">
        <v>0</v>
      </c>
      <c r="M67" s="174">
        <f>SUM(K67:L67)</f>
        <v>53579153</v>
      </c>
      <c r="N67" s="163"/>
      <c r="P67" s="230"/>
    </row>
    <row r="68" spans="1:18" ht="16.5" thickBot="1" x14ac:dyDescent="0.3">
      <c r="A68" s="11"/>
      <c r="B68" s="10" t="s">
        <v>28</v>
      </c>
      <c r="C68" s="53" t="s">
        <v>160</v>
      </c>
      <c r="D68" s="11"/>
      <c r="E68" s="11"/>
      <c r="F68" s="229"/>
      <c r="G68" s="202" t="s">
        <v>43</v>
      </c>
      <c r="H68" s="84">
        <v>641020</v>
      </c>
      <c r="I68" s="203">
        <v>633420</v>
      </c>
      <c r="J68" s="203">
        <f>SUM(H68:I68)</f>
        <v>1274440</v>
      </c>
      <c r="K68" s="203">
        <v>576800</v>
      </c>
      <c r="L68" s="203">
        <v>557780</v>
      </c>
      <c r="M68" s="174">
        <f>SUM(K68:L68)</f>
        <v>1134580</v>
      </c>
      <c r="N68" s="163"/>
    </row>
    <row r="69" spans="1:18" ht="16.5" thickBot="1" x14ac:dyDescent="0.3">
      <c r="A69" s="11"/>
      <c r="B69" s="10" t="s">
        <v>36</v>
      </c>
      <c r="C69" s="53" t="s">
        <v>161</v>
      </c>
      <c r="D69" s="11"/>
      <c r="E69" s="11"/>
      <c r="F69" s="229"/>
      <c r="G69" s="202"/>
      <c r="H69" s="84">
        <v>1026088148</v>
      </c>
      <c r="I69" s="203">
        <v>835584079</v>
      </c>
      <c r="J69" s="231">
        <f>SUM(H69:I69)</f>
        <v>1861672227</v>
      </c>
      <c r="K69" s="203">
        <v>874414060</v>
      </c>
      <c r="L69" s="203">
        <v>627794722</v>
      </c>
      <c r="M69" s="232">
        <f>SUM(K69:L69)</f>
        <v>1502208782</v>
      </c>
      <c r="N69" s="163"/>
    </row>
    <row r="70" spans="1:18" ht="19.5" thickBot="1" x14ac:dyDescent="0.35">
      <c r="A70" s="11"/>
      <c r="B70" s="233"/>
      <c r="C70" s="234" t="s">
        <v>11</v>
      </c>
      <c r="D70" s="235"/>
      <c r="E70" s="235"/>
      <c r="F70" s="236"/>
      <c r="G70" s="237"/>
      <c r="H70" s="238">
        <f>SUM(H66:H69)</f>
        <v>1136435551</v>
      </c>
      <c r="I70" s="239">
        <f>SUM(I66:I69)</f>
        <v>893738294</v>
      </c>
      <c r="J70" s="143">
        <f>SUM(H70:I70)</f>
        <v>2030173845</v>
      </c>
      <c r="K70" s="240">
        <f>SUM(K66:K69)</f>
        <v>949666860</v>
      </c>
      <c r="L70" s="239">
        <f>SUM(L66:L69)</f>
        <v>676230152</v>
      </c>
      <c r="M70" s="224">
        <f>SUM(K70:L70)</f>
        <v>1625897012</v>
      </c>
      <c r="N70" s="163"/>
    </row>
    <row r="71" spans="1:18" ht="4.5" customHeight="1" thickTop="1" x14ac:dyDescent="0.25">
      <c r="A71" s="11"/>
      <c r="B71" s="10"/>
      <c r="C71" s="53"/>
      <c r="D71" s="11"/>
      <c r="E71" s="11"/>
      <c r="F71" s="11"/>
      <c r="G71" s="162"/>
      <c r="H71" s="11"/>
      <c r="I71" s="11"/>
      <c r="J71" s="11"/>
      <c r="K71" s="153"/>
      <c r="L71" s="153"/>
      <c r="M71" s="153"/>
      <c r="N71" s="163"/>
    </row>
    <row r="72" spans="1:18" ht="9.75" customHeight="1" thickBot="1" x14ac:dyDescent="0.3">
      <c r="A72" s="18"/>
      <c r="B72" s="147"/>
      <c r="C72" s="148"/>
      <c r="D72" s="149"/>
      <c r="E72" s="149"/>
      <c r="F72" s="149"/>
      <c r="G72" s="241"/>
      <c r="H72" s="149"/>
      <c r="I72" s="149"/>
      <c r="J72" s="149"/>
      <c r="K72" s="151"/>
      <c r="L72" s="151"/>
      <c r="M72" s="151"/>
      <c r="N72" s="242"/>
    </row>
    <row r="73" spans="1:18" ht="15.75" thickTop="1" x14ac:dyDescent="0.25">
      <c r="O73" s="12"/>
      <c r="P73" s="12"/>
      <c r="Q73" s="12"/>
      <c r="R73" s="12"/>
    </row>
    <row r="74" spans="1:18" x14ac:dyDescent="0.25">
      <c r="J74" s="90"/>
      <c r="O74" s="243"/>
      <c r="P74" s="243"/>
      <c r="Q74" s="243"/>
      <c r="R74" s="12"/>
    </row>
    <row r="75" spans="1:18" x14ac:dyDescent="0.25">
      <c r="J75" s="90"/>
      <c r="O75" s="12"/>
      <c r="P75" s="12"/>
      <c r="Q75" s="12"/>
      <c r="R75" s="12"/>
    </row>
    <row r="76" spans="1:18" ht="24" customHeight="1" x14ac:dyDescent="0.3">
      <c r="B76" s="306"/>
      <c r="C76" s="307"/>
      <c r="D76" s="307"/>
      <c r="E76" s="307"/>
      <c r="F76" s="307"/>
      <c r="G76" s="156"/>
      <c r="H76" s="156"/>
      <c r="I76" s="156"/>
      <c r="J76" s="306"/>
      <c r="K76" s="307"/>
      <c r="L76" s="307"/>
      <c r="M76" s="307"/>
    </row>
    <row r="77" spans="1:18" ht="18.75" x14ac:dyDescent="0.3">
      <c r="B77" s="306"/>
      <c r="C77" s="307"/>
      <c r="D77" s="307"/>
      <c r="E77" s="307"/>
      <c r="F77" s="307"/>
      <c r="G77" s="156"/>
      <c r="H77" s="156"/>
      <c r="I77" s="156"/>
      <c r="J77" s="306"/>
      <c r="K77" s="307"/>
      <c r="L77" s="307"/>
      <c r="M77" s="307"/>
    </row>
    <row r="78" spans="1:18" ht="18.75" x14ac:dyDescent="0.3">
      <c r="B78" s="306"/>
      <c r="C78" s="307"/>
      <c r="D78" s="307"/>
      <c r="E78" s="307"/>
      <c r="F78" s="307"/>
      <c r="G78" s="156"/>
      <c r="H78" s="156"/>
      <c r="J78" s="306"/>
      <c r="K78" s="307"/>
      <c r="L78" s="307"/>
      <c r="M78" s="307"/>
    </row>
    <row r="79" spans="1:18" ht="15.75" x14ac:dyDescent="0.25">
      <c r="A79" s="308"/>
      <c r="B79" s="311"/>
      <c r="C79" s="311"/>
      <c r="D79" s="311"/>
      <c r="E79" s="311"/>
      <c r="F79" s="311"/>
      <c r="G79" s="311"/>
      <c r="H79" s="311"/>
      <c r="I79" s="311"/>
      <c r="J79" s="311"/>
      <c r="K79" s="311"/>
      <c r="L79" s="311"/>
      <c r="M79" s="311"/>
      <c r="N79" s="311"/>
    </row>
    <row r="80" spans="1:18" ht="19.5" customHeight="1" x14ac:dyDescent="0.25"/>
    <row r="81" spans="3:13" s="3" customFormat="1" ht="18.75" x14ac:dyDescent="0.3">
      <c r="C81" s="156"/>
      <c r="D81" s="156"/>
      <c r="E81" s="156"/>
      <c r="F81" s="156"/>
      <c r="G81" s="156"/>
      <c r="H81" s="244"/>
      <c r="I81" s="245"/>
      <c r="J81" s="246"/>
      <c r="K81" s="156"/>
      <c r="L81" s="156"/>
      <c r="M81" s="156"/>
    </row>
    <row r="82" spans="3:13" s="3" customFormat="1" ht="18.75" x14ac:dyDescent="0.3">
      <c r="C82" s="156"/>
      <c r="D82" s="156"/>
      <c r="E82" s="156"/>
      <c r="F82" s="156"/>
      <c r="G82" s="156"/>
      <c r="H82" s="244"/>
      <c r="I82" s="245"/>
      <c r="J82" s="156"/>
      <c r="K82" s="156"/>
      <c r="L82" s="156"/>
      <c r="M82" s="156"/>
    </row>
  </sheetData>
  <mergeCells count="10">
    <mergeCell ref="B78:F78"/>
    <mergeCell ref="J78:M78"/>
    <mergeCell ref="A79:N79"/>
    <mergeCell ref="H6:J6"/>
    <mergeCell ref="H7:J7"/>
    <mergeCell ref="K7:M7"/>
    <mergeCell ref="B76:F76"/>
    <mergeCell ref="J76:M76"/>
    <mergeCell ref="B77:F77"/>
    <mergeCell ref="J77:M7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8"/>
  <sheetViews>
    <sheetView topLeftCell="A61" workbookViewId="0">
      <selection activeCell="A89" sqref="A89:XFD94"/>
    </sheetView>
  </sheetViews>
  <sheetFormatPr defaultRowHeight="15" x14ac:dyDescent="0.25"/>
  <cols>
    <col min="1" max="1" width="1.85546875" customWidth="1"/>
    <col min="2" max="2" width="7.42578125" style="302" customWidth="1"/>
    <col min="3" max="3" width="7.85546875" customWidth="1"/>
    <col min="4" max="4" width="49" customWidth="1"/>
    <col min="6" max="6" width="16.140625" customWidth="1"/>
    <col min="7" max="7" width="7" style="303" customWidth="1"/>
    <col min="8" max="8" width="17.5703125" style="3" customWidth="1"/>
    <col min="9" max="9" width="17.7109375" style="3" customWidth="1"/>
    <col min="10" max="10" width="5.7109375" style="3" customWidth="1"/>
    <col min="11" max="11" width="7.7109375" style="3" customWidth="1"/>
    <col min="12" max="12" width="11.7109375" style="252" customWidth="1"/>
    <col min="13" max="13" width="14.5703125" style="253" bestFit="1" customWidth="1"/>
    <col min="14" max="15" width="9.140625" style="252"/>
  </cols>
  <sheetData>
    <row r="1" spans="1:13" customFormat="1" ht="16.5" thickTop="1" x14ac:dyDescent="0.25">
      <c r="A1" s="247"/>
      <c r="B1" s="248"/>
      <c r="C1" s="249"/>
      <c r="D1" s="249"/>
      <c r="E1" s="249"/>
      <c r="F1" s="249"/>
      <c r="G1" s="249"/>
      <c r="H1" s="249"/>
      <c r="I1" s="250"/>
      <c r="J1" s="251"/>
      <c r="K1" s="3"/>
      <c r="L1" s="252"/>
      <c r="M1" s="253"/>
    </row>
    <row r="2" spans="1:13" customFormat="1" ht="21.75" customHeight="1" x14ac:dyDescent="0.3">
      <c r="A2" s="247"/>
      <c r="B2" s="254"/>
      <c r="C2" s="255"/>
      <c r="E2" s="256" t="s">
        <v>0</v>
      </c>
      <c r="F2" s="257"/>
      <c r="G2" s="258"/>
      <c r="H2" s="11"/>
      <c r="I2" s="11"/>
      <c r="J2" s="18"/>
      <c r="K2" s="3"/>
      <c r="L2" s="252"/>
      <c r="M2" s="253"/>
    </row>
    <row r="3" spans="1:13" customFormat="1" ht="21.75" customHeight="1" x14ac:dyDescent="0.3">
      <c r="A3" s="247"/>
      <c r="B3" s="254"/>
      <c r="C3" s="255"/>
      <c r="E3" s="256" t="s">
        <v>1</v>
      </c>
      <c r="F3" s="257"/>
      <c r="G3" s="258"/>
      <c r="H3" s="11"/>
      <c r="I3" s="11"/>
      <c r="J3" s="18"/>
      <c r="K3" s="3"/>
      <c r="L3" s="252"/>
      <c r="M3" s="253"/>
    </row>
    <row r="4" spans="1:13" customFormat="1" ht="20.25" x14ac:dyDescent="0.3">
      <c r="A4" s="247"/>
      <c r="B4" s="254"/>
      <c r="C4" s="255"/>
      <c r="E4" s="256" t="s">
        <v>162</v>
      </c>
      <c r="F4" s="257"/>
      <c r="G4" s="258"/>
      <c r="H4" s="11"/>
      <c r="I4" s="11"/>
      <c r="J4" s="18"/>
      <c r="K4" s="3"/>
      <c r="L4" s="252"/>
      <c r="M4" s="253"/>
    </row>
    <row r="5" spans="1:13" customFormat="1" ht="15" customHeight="1" x14ac:dyDescent="0.25">
      <c r="A5" s="247"/>
      <c r="B5" s="254"/>
      <c r="C5" s="255"/>
      <c r="D5" s="259"/>
      <c r="E5" s="257"/>
      <c r="F5" s="257"/>
      <c r="G5" s="258"/>
      <c r="H5" s="11"/>
      <c r="I5" s="11"/>
      <c r="J5" s="18"/>
      <c r="K5" s="3"/>
      <c r="L5" s="252"/>
      <c r="M5" s="253"/>
    </row>
    <row r="6" spans="1:13" customFormat="1" ht="16.5" customHeight="1" x14ac:dyDescent="0.25">
      <c r="A6" s="247"/>
      <c r="B6" s="254"/>
      <c r="C6" s="255"/>
      <c r="D6" s="255"/>
      <c r="E6" s="255"/>
      <c r="F6" s="255"/>
      <c r="G6" s="260"/>
      <c r="H6" s="261" t="s">
        <v>3</v>
      </c>
      <c r="I6" s="261" t="s">
        <v>4</v>
      </c>
      <c r="J6" s="262"/>
      <c r="K6" s="3"/>
      <c r="L6" s="252"/>
      <c r="M6" s="253"/>
    </row>
    <row r="7" spans="1:13" customFormat="1" ht="19.5" thickBot="1" x14ac:dyDescent="0.35">
      <c r="A7" s="247"/>
      <c r="B7" s="254"/>
      <c r="C7" s="263"/>
      <c r="D7" s="264"/>
      <c r="E7" s="255"/>
      <c r="F7" s="255"/>
      <c r="G7" s="260" t="s">
        <v>8</v>
      </c>
      <c r="H7" s="261" t="s">
        <v>163</v>
      </c>
      <c r="I7" s="261" t="s">
        <v>7</v>
      </c>
      <c r="J7" s="262"/>
      <c r="K7" s="3"/>
      <c r="L7" s="252"/>
      <c r="M7" s="253"/>
    </row>
    <row r="8" spans="1:13" customFormat="1" ht="11.25" customHeight="1" thickBot="1" x14ac:dyDescent="0.3">
      <c r="A8" s="247"/>
      <c r="B8" s="254"/>
      <c r="C8" s="255"/>
      <c r="D8" s="255"/>
      <c r="E8" s="255"/>
      <c r="F8" s="255"/>
      <c r="G8" s="265"/>
      <c r="H8" s="265"/>
      <c r="I8" s="265"/>
      <c r="J8" s="262"/>
      <c r="K8" s="3"/>
      <c r="L8" s="252"/>
      <c r="M8" s="253"/>
    </row>
    <row r="9" spans="1:13" customFormat="1" ht="16.5" thickBot="1" x14ac:dyDescent="0.3">
      <c r="A9" s="247"/>
      <c r="B9" s="266" t="s">
        <v>164</v>
      </c>
      <c r="C9" s="257" t="s">
        <v>165</v>
      </c>
      <c r="D9" s="255"/>
      <c r="E9" s="255"/>
      <c r="F9" s="255"/>
      <c r="G9" s="267" t="s">
        <v>22</v>
      </c>
      <c r="H9" s="268">
        <f>+H10+H18+H19+H24+H27</f>
        <v>62161956</v>
      </c>
      <c r="I9" s="268">
        <f>+I10+I18+I19+I24+I27</f>
        <v>64819741</v>
      </c>
      <c r="J9" s="18"/>
      <c r="K9" s="3"/>
      <c r="L9" s="252"/>
      <c r="M9" s="253"/>
    </row>
    <row r="10" spans="1:13" customFormat="1" ht="15.75" x14ac:dyDescent="0.25">
      <c r="A10" s="247"/>
      <c r="B10" s="254"/>
      <c r="C10" s="269" t="s">
        <v>14</v>
      </c>
      <c r="D10" s="255" t="s">
        <v>166</v>
      </c>
      <c r="E10" s="255"/>
      <c r="F10" s="255"/>
      <c r="G10" s="270"/>
      <c r="H10" s="271">
        <f>+H11+H14+H17</f>
        <v>48376333</v>
      </c>
      <c r="I10" s="271">
        <f>+I11+I14+I17</f>
        <v>41980479</v>
      </c>
      <c r="J10" s="18"/>
      <c r="K10" s="3"/>
      <c r="L10" s="252"/>
      <c r="M10" s="253"/>
    </row>
    <row r="11" spans="1:13" customFormat="1" ht="15.75" x14ac:dyDescent="0.25">
      <c r="A11" s="247"/>
      <c r="B11" s="266"/>
      <c r="C11" s="272"/>
      <c r="D11" s="255" t="s">
        <v>167</v>
      </c>
      <c r="E11" s="255"/>
      <c r="F11" s="255"/>
      <c r="G11" s="273"/>
      <c r="H11" s="274">
        <f>H12+H13</f>
        <v>40967350</v>
      </c>
      <c r="I11" s="274">
        <f>I12+I13</f>
        <v>34635961</v>
      </c>
      <c r="J11" s="18"/>
      <c r="K11" s="3"/>
      <c r="L11" s="252"/>
      <c r="M11" s="253"/>
    </row>
    <row r="12" spans="1:13" customFormat="1" ht="15.75" x14ac:dyDescent="0.25">
      <c r="A12" s="247"/>
      <c r="B12" s="254"/>
      <c r="C12" s="272"/>
      <c r="D12" s="255" t="s">
        <v>168</v>
      </c>
      <c r="E12" s="255"/>
      <c r="F12" s="255"/>
      <c r="G12" s="273"/>
      <c r="H12" s="275">
        <f>ROUND('[1]K-Z Çalışma'!E19,0)</f>
        <v>5928755</v>
      </c>
      <c r="I12" s="275">
        <v>6093122</v>
      </c>
      <c r="J12" s="18"/>
      <c r="K12" s="3"/>
      <c r="L12" s="252"/>
      <c r="M12" s="276"/>
    </row>
    <row r="13" spans="1:13" customFormat="1" ht="15.75" x14ac:dyDescent="0.25">
      <c r="A13" s="247"/>
      <c r="B13" s="254"/>
      <c r="C13" s="272"/>
      <c r="D13" s="255" t="s">
        <v>169</v>
      </c>
      <c r="E13" s="255"/>
      <c r="F13" s="255"/>
      <c r="G13" s="273"/>
      <c r="H13" s="275">
        <f>ROUND('[1]K-Z Çalışma'!E27,0)</f>
        <v>35038595</v>
      </c>
      <c r="I13" s="275">
        <v>28542839</v>
      </c>
      <c r="J13" s="18"/>
      <c r="K13" s="3"/>
      <c r="L13" s="252"/>
      <c r="M13" s="253"/>
    </row>
    <row r="14" spans="1:13" customFormat="1" ht="15.75" x14ac:dyDescent="0.25">
      <c r="A14" s="247"/>
      <c r="B14" s="254"/>
      <c r="C14" s="272"/>
      <c r="D14" s="277" t="s">
        <v>170</v>
      </c>
      <c r="E14" s="255"/>
      <c r="F14" s="255"/>
      <c r="G14" s="273"/>
      <c r="H14" s="274">
        <f>SUM(H15:H16)</f>
        <v>7122528</v>
      </c>
      <c r="I14" s="274">
        <f>SUM(I15:I16)</f>
        <v>7107340</v>
      </c>
      <c r="J14" s="18"/>
      <c r="K14" s="3"/>
      <c r="L14" s="252"/>
      <c r="M14" s="253"/>
    </row>
    <row r="15" spans="1:13" customFormat="1" ht="15.75" x14ac:dyDescent="0.25">
      <c r="A15" s="247"/>
      <c r="B15" s="254"/>
      <c r="C15" s="272"/>
      <c r="D15" s="255" t="s">
        <v>168</v>
      </c>
      <c r="E15" s="255"/>
      <c r="F15" s="255"/>
      <c r="G15" s="273"/>
      <c r="H15" s="275">
        <f>ROUND('[1]K-Z Çalışma'!E35,0)</f>
        <v>2467849</v>
      </c>
      <c r="I15" s="275">
        <v>2405761</v>
      </c>
      <c r="J15" s="18"/>
      <c r="K15" s="3"/>
      <c r="L15" s="252"/>
      <c r="M15" s="253"/>
    </row>
    <row r="16" spans="1:13" customFormat="1" ht="15.75" x14ac:dyDescent="0.25">
      <c r="A16" s="247"/>
      <c r="B16" s="254"/>
      <c r="C16" s="272"/>
      <c r="D16" s="255" t="s">
        <v>169</v>
      </c>
      <c r="E16" s="255"/>
      <c r="F16" s="255"/>
      <c r="G16" s="273"/>
      <c r="H16" s="275">
        <f>ROUND('[1]K-Z Çalışma'!E40,0)</f>
        <v>4654679</v>
      </c>
      <c r="I16" s="275">
        <v>4701579</v>
      </c>
      <c r="J16" s="18"/>
      <c r="K16" s="3"/>
      <c r="L16" s="252"/>
      <c r="M16" s="253"/>
    </row>
    <row r="17" spans="1:10" customFormat="1" ht="15.75" x14ac:dyDescent="0.25">
      <c r="A17" s="247"/>
      <c r="B17" s="254"/>
      <c r="C17" s="272"/>
      <c r="D17" s="255" t="s">
        <v>171</v>
      </c>
      <c r="E17" s="255"/>
      <c r="F17" s="255"/>
      <c r="G17" s="273"/>
      <c r="H17" s="274">
        <f>ROUND('[1]K-Z Çalışma'!F47,0)</f>
        <v>286455</v>
      </c>
      <c r="I17" s="274">
        <v>237178</v>
      </c>
      <c r="J17" s="18"/>
    </row>
    <row r="18" spans="1:10" customFormat="1" ht="15.75" x14ac:dyDescent="0.25">
      <c r="A18" s="247"/>
      <c r="B18" s="254"/>
      <c r="C18" s="269" t="s">
        <v>16</v>
      </c>
      <c r="D18" s="255" t="s">
        <v>172</v>
      </c>
      <c r="E18" s="255"/>
      <c r="F18" s="255"/>
      <c r="G18" s="273"/>
      <c r="H18" s="274">
        <f>ROUND('[1]K-Z Çalışma'!F53,0)</f>
        <v>895674</v>
      </c>
      <c r="I18" s="274">
        <v>943956</v>
      </c>
      <c r="J18" s="18"/>
    </row>
    <row r="19" spans="1:10" customFormat="1" ht="15.75" x14ac:dyDescent="0.25">
      <c r="A19" s="247"/>
      <c r="B19" s="254"/>
      <c r="C19" s="269" t="s">
        <v>18</v>
      </c>
      <c r="D19" s="255" t="s">
        <v>173</v>
      </c>
      <c r="E19" s="255"/>
      <c r="F19" s="255"/>
      <c r="G19" s="273"/>
      <c r="H19" s="278">
        <f>+H20+H21+H22+H23</f>
        <v>7441645</v>
      </c>
      <c r="I19" s="278">
        <f>+I20+I21+I22+I23</f>
        <v>17455838</v>
      </c>
      <c r="J19" s="18"/>
    </row>
    <row r="20" spans="1:10" customFormat="1" ht="15.75" x14ac:dyDescent="0.25">
      <c r="A20" s="247"/>
      <c r="B20" s="254"/>
      <c r="C20" s="272"/>
      <c r="D20" s="255" t="s">
        <v>174</v>
      </c>
      <c r="E20" s="255"/>
      <c r="F20" s="255"/>
      <c r="G20" s="273"/>
      <c r="H20" s="275">
        <f>ROUND('[1]K-Z Çalışma'!F62,0)</f>
        <v>2430999</v>
      </c>
      <c r="I20" s="275">
        <v>2411972</v>
      </c>
      <c r="J20" s="18"/>
    </row>
    <row r="21" spans="1:10" customFormat="1" ht="15.75" x14ac:dyDescent="0.25">
      <c r="A21" s="247"/>
      <c r="B21" s="254"/>
      <c r="C21" s="272"/>
      <c r="D21" s="255" t="s">
        <v>175</v>
      </c>
      <c r="E21" s="255"/>
      <c r="F21" s="255"/>
      <c r="G21" s="273"/>
      <c r="H21" s="275"/>
      <c r="I21" s="275"/>
      <c r="J21" s="18"/>
    </row>
    <row r="22" spans="1:10" customFormat="1" ht="15.75" x14ac:dyDescent="0.25">
      <c r="A22" s="247"/>
      <c r="B22" s="254"/>
      <c r="C22" s="272"/>
      <c r="D22" s="255" t="s">
        <v>176</v>
      </c>
      <c r="E22" s="255"/>
      <c r="F22" s="255"/>
      <c r="G22" s="273"/>
      <c r="H22" s="275">
        <f>ROUND('[1]K-Z Çalışma'!F67,0)</f>
        <v>5010646</v>
      </c>
      <c r="I22" s="275">
        <v>14604908</v>
      </c>
      <c r="J22" s="18"/>
    </row>
    <row r="23" spans="1:10" customFormat="1" ht="15.75" x14ac:dyDescent="0.25">
      <c r="A23" s="247"/>
      <c r="B23" s="254"/>
      <c r="C23" s="269"/>
      <c r="D23" s="272" t="s">
        <v>177</v>
      </c>
      <c r="E23" s="255"/>
      <c r="F23" s="255"/>
      <c r="G23" s="273"/>
      <c r="H23" s="275"/>
      <c r="I23" s="275">
        <v>438958</v>
      </c>
      <c r="J23" s="18"/>
    </row>
    <row r="24" spans="1:10" customFormat="1" ht="15.75" x14ac:dyDescent="0.25">
      <c r="A24" s="247"/>
      <c r="B24" s="254"/>
      <c r="C24" s="269" t="s">
        <v>34</v>
      </c>
      <c r="D24" s="255" t="s">
        <v>178</v>
      </c>
      <c r="E24" s="255"/>
      <c r="F24" s="255"/>
      <c r="G24" s="273"/>
      <c r="H24" s="278">
        <f>H25+H26</f>
        <v>5119390</v>
      </c>
      <c r="I24" s="278">
        <f>I25+I26</f>
        <v>4135191</v>
      </c>
      <c r="J24" s="18"/>
    </row>
    <row r="25" spans="1:10" customFormat="1" ht="15.75" x14ac:dyDescent="0.25">
      <c r="A25" s="247"/>
      <c r="B25" s="254"/>
      <c r="C25" s="269"/>
      <c r="D25" s="255" t="s">
        <v>179</v>
      </c>
      <c r="E25" s="255"/>
      <c r="F25" s="255"/>
      <c r="G25" s="273"/>
      <c r="H25" s="275">
        <f>ROUND('[1]K-Z Çalışma'!F73,0)</f>
        <v>823575</v>
      </c>
      <c r="I25" s="275">
        <v>607163</v>
      </c>
      <c r="J25" s="18"/>
    </row>
    <row r="26" spans="1:10" customFormat="1" ht="15.75" x14ac:dyDescent="0.25">
      <c r="A26" s="247"/>
      <c r="B26" s="254"/>
      <c r="C26" s="272"/>
      <c r="D26" s="255" t="s">
        <v>180</v>
      </c>
      <c r="E26" s="255"/>
      <c r="F26" s="255"/>
      <c r="G26" s="273"/>
      <c r="H26" s="275">
        <f>ROUND('[1]K-Z Çalışma'!F79,0)</f>
        <v>4295815</v>
      </c>
      <c r="I26" s="275">
        <v>3528028</v>
      </c>
      <c r="J26" s="18"/>
    </row>
    <row r="27" spans="1:10" customFormat="1" ht="15.75" x14ac:dyDescent="0.25">
      <c r="A27" s="247"/>
      <c r="B27" s="254"/>
      <c r="C27" s="269" t="s">
        <v>96</v>
      </c>
      <c r="D27" s="277" t="s">
        <v>181</v>
      </c>
      <c r="E27" s="255"/>
      <c r="F27" s="255"/>
      <c r="G27" s="279" t="s">
        <v>38</v>
      </c>
      <c r="H27" s="274">
        <f>ROUND('[1]K-Z Çalışma'!F92,0)</f>
        <v>328914</v>
      </c>
      <c r="I27" s="274">
        <v>304277</v>
      </c>
      <c r="J27" s="18"/>
    </row>
    <row r="28" spans="1:10" customFormat="1" ht="10.5" customHeight="1" x14ac:dyDescent="0.25">
      <c r="A28" s="247"/>
      <c r="B28" s="254"/>
      <c r="C28" s="272"/>
      <c r="D28" s="255"/>
      <c r="E28" s="255"/>
      <c r="F28" s="255"/>
      <c r="G28" s="280"/>
      <c r="H28" s="281"/>
      <c r="I28" s="281"/>
      <c r="J28" s="18"/>
    </row>
    <row r="29" spans="1:10" customFormat="1" ht="16.5" thickBot="1" x14ac:dyDescent="0.3">
      <c r="A29" s="247"/>
      <c r="B29" s="282" t="s">
        <v>20</v>
      </c>
      <c r="C29" s="259" t="s">
        <v>182</v>
      </c>
      <c r="D29" s="255"/>
      <c r="E29" s="255"/>
      <c r="F29" s="255"/>
      <c r="G29" s="283" t="s">
        <v>22</v>
      </c>
      <c r="H29" s="268">
        <f>+H30+H36+H43+H44+H49+H50</f>
        <v>28102286</v>
      </c>
      <c r="I29" s="268">
        <f>+I30+I36+I43+I44+I49+I50</f>
        <v>29721330</v>
      </c>
      <c r="J29" s="18"/>
    </row>
    <row r="30" spans="1:10" customFormat="1" ht="15.75" x14ac:dyDescent="0.25">
      <c r="A30" s="247"/>
      <c r="B30" s="254"/>
      <c r="C30" s="269" t="s">
        <v>14</v>
      </c>
      <c r="D30" s="255" t="s">
        <v>183</v>
      </c>
      <c r="E30" s="255"/>
      <c r="F30" s="255"/>
      <c r="G30" s="270"/>
      <c r="H30" s="284">
        <f>SUM(H31:H35)</f>
        <v>23952473</v>
      </c>
      <c r="I30" s="284">
        <f>SUM(I31:I35)</f>
        <v>26722807</v>
      </c>
      <c r="J30" s="18"/>
    </row>
    <row r="31" spans="1:10" customFormat="1" ht="15.75" x14ac:dyDescent="0.25">
      <c r="A31" s="247"/>
      <c r="B31" s="254"/>
      <c r="C31" s="272"/>
      <c r="D31" s="277" t="s">
        <v>184</v>
      </c>
      <c r="E31" s="255"/>
      <c r="F31" s="255"/>
      <c r="G31" s="280"/>
      <c r="H31" s="275">
        <f>(ROUND('[1]K-Z Çalışma'!F106,0))*-1</f>
        <v>17362425</v>
      </c>
      <c r="I31" s="275">
        <v>16298965</v>
      </c>
      <c r="J31" s="18"/>
    </row>
    <row r="32" spans="1:10" customFormat="1" ht="15.75" x14ac:dyDescent="0.25">
      <c r="A32" s="247"/>
      <c r="B32" s="254"/>
      <c r="C32" s="272"/>
      <c r="D32" s="277" t="s">
        <v>185</v>
      </c>
      <c r="E32" s="255"/>
      <c r="F32" s="255"/>
      <c r="G32" s="273"/>
      <c r="H32" s="275"/>
      <c r="I32" s="275"/>
      <c r="J32" s="18"/>
    </row>
    <row r="33" spans="1:10" customFormat="1" ht="15.75" x14ac:dyDescent="0.25">
      <c r="A33" s="247"/>
      <c r="B33" s="254"/>
      <c r="C33" s="272"/>
      <c r="D33" s="277" t="s">
        <v>186</v>
      </c>
      <c r="E33" s="255"/>
      <c r="F33" s="255"/>
      <c r="G33" s="273"/>
      <c r="H33" s="275">
        <f>(ROUND('[1]K-Z Çalışma'!F115,0))*-1</f>
        <v>6289972</v>
      </c>
      <c r="I33" s="275">
        <v>9264253</v>
      </c>
      <c r="J33" s="18"/>
    </row>
    <row r="34" spans="1:10" customFormat="1" ht="15.75" x14ac:dyDescent="0.25">
      <c r="A34" s="247"/>
      <c r="B34" s="254"/>
      <c r="C34" s="272"/>
      <c r="D34" s="277" t="s">
        <v>187</v>
      </c>
      <c r="E34" s="255"/>
      <c r="F34" s="255"/>
      <c r="G34" s="273"/>
      <c r="H34" s="275"/>
      <c r="I34" s="275"/>
      <c r="J34" s="18"/>
    </row>
    <row r="35" spans="1:10" customFormat="1" ht="15.75" x14ac:dyDescent="0.25">
      <c r="A35" s="247"/>
      <c r="B35" s="254"/>
      <c r="C35" s="272"/>
      <c r="D35" s="277" t="s">
        <v>188</v>
      </c>
      <c r="E35" s="255"/>
      <c r="F35" s="255"/>
      <c r="G35" s="273"/>
      <c r="H35" s="275">
        <f>(ROUND('[1]K-Z Çalışma'!F123,0))*-1</f>
        <v>300076</v>
      </c>
      <c r="I35" s="275">
        <v>1159589</v>
      </c>
      <c r="J35" s="18"/>
    </row>
    <row r="36" spans="1:10" customFormat="1" ht="15.75" x14ac:dyDescent="0.25">
      <c r="A36" s="247"/>
      <c r="B36" s="254"/>
      <c r="C36" s="269" t="s">
        <v>189</v>
      </c>
      <c r="D36" s="272" t="s">
        <v>190</v>
      </c>
      <c r="E36" s="255"/>
      <c r="F36" s="255"/>
      <c r="G36" s="273"/>
      <c r="H36" s="285">
        <f>SUM(H37:H41)</f>
        <v>2851163</v>
      </c>
      <c r="I36" s="285">
        <f>SUM(I37:I42)</f>
        <v>2532850</v>
      </c>
      <c r="J36" s="18"/>
    </row>
    <row r="37" spans="1:10" customFormat="1" ht="15.75" x14ac:dyDescent="0.25">
      <c r="A37" s="247"/>
      <c r="B37" s="254"/>
      <c r="C37" s="272"/>
      <c r="D37" s="277" t="s">
        <v>184</v>
      </c>
      <c r="E37" s="255"/>
      <c r="F37" s="255"/>
      <c r="G37" s="273"/>
      <c r="H37" s="275">
        <f>(ROUND('[1]K-Z Çalışma'!E126,0))*-1</f>
        <v>2848593</v>
      </c>
      <c r="I37" s="275">
        <v>2532702</v>
      </c>
      <c r="J37" s="18"/>
    </row>
    <row r="38" spans="1:10" customFormat="1" ht="15.75" x14ac:dyDescent="0.25">
      <c r="A38" s="247"/>
      <c r="B38" s="254"/>
      <c r="C38" s="272"/>
      <c r="D38" s="277" t="s">
        <v>185</v>
      </c>
      <c r="E38" s="255"/>
      <c r="F38" s="255"/>
      <c r="G38" s="273"/>
      <c r="H38" s="275"/>
      <c r="I38" s="275"/>
      <c r="J38" s="18"/>
    </row>
    <row r="39" spans="1:10" customFormat="1" ht="15.75" x14ac:dyDescent="0.25">
      <c r="A39" s="247"/>
      <c r="B39" s="254"/>
      <c r="C39" s="272"/>
      <c r="D39" s="277" t="s">
        <v>186</v>
      </c>
      <c r="E39" s="255"/>
      <c r="F39" s="255"/>
      <c r="G39" s="273"/>
      <c r="H39" s="275"/>
      <c r="I39" s="275"/>
      <c r="J39" s="18"/>
    </row>
    <row r="40" spans="1:10" customFormat="1" ht="15.75" x14ac:dyDescent="0.25">
      <c r="A40" s="247"/>
      <c r="B40" s="254"/>
      <c r="C40" s="272"/>
      <c r="D40" s="277" t="s">
        <v>187</v>
      </c>
      <c r="E40" s="255"/>
      <c r="F40" s="255"/>
      <c r="G40" s="273"/>
      <c r="H40" s="275"/>
      <c r="I40" s="275"/>
      <c r="J40" s="18"/>
    </row>
    <row r="41" spans="1:10" customFormat="1" ht="15.75" x14ac:dyDescent="0.25">
      <c r="A41" s="247"/>
      <c r="B41" s="254"/>
      <c r="C41" s="272"/>
      <c r="D41" s="277" t="s">
        <v>188</v>
      </c>
      <c r="E41" s="255"/>
      <c r="F41" s="255"/>
      <c r="G41" s="273"/>
      <c r="H41" s="275">
        <f>ROUND(+'[1]K-Z Çalışma'!E132,0)*-1</f>
        <v>2570</v>
      </c>
      <c r="I41" s="275">
        <f>ROUND(+'[1]K-Z Çalışma'!F132,0)*-1</f>
        <v>0</v>
      </c>
      <c r="J41" s="18"/>
    </row>
    <row r="42" spans="1:10" customFormat="1" ht="15.75" x14ac:dyDescent="0.25">
      <c r="A42" s="247"/>
      <c r="B42" s="254"/>
      <c r="C42" s="272"/>
      <c r="D42" s="277" t="s">
        <v>191</v>
      </c>
      <c r="E42" s="255"/>
      <c r="F42" s="255"/>
      <c r="G42" s="273"/>
      <c r="H42" s="275">
        <v>0</v>
      </c>
      <c r="I42" s="275">
        <v>148</v>
      </c>
      <c r="J42" s="18"/>
    </row>
    <row r="43" spans="1:10" customFormat="1" ht="15.75" x14ac:dyDescent="0.25">
      <c r="A43" s="247"/>
      <c r="B43" s="254"/>
      <c r="C43" s="269" t="s">
        <v>18</v>
      </c>
      <c r="D43" s="272" t="s">
        <v>192</v>
      </c>
      <c r="E43" s="255"/>
      <c r="F43" s="255"/>
      <c r="G43" s="273"/>
      <c r="H43" s="275"/>
      <c r="I43" s="275"/>
      <c r="J43" s="18"/>
    </row>
    <row r="44" spans="1:10" customFormat="1" ht="15.75" x14ac:dyDescent="0.25">
      <c r="A44" s="247"/>
      <c r="B44" s="254"/>
      <c r="C44" s="269" t="s">
        <v>34</v>
      </c>
      <c r="D44" s="277" t="s">
        <v>193</v>
      </c>
      <c r="E44" s="255"/>
      <c r="F44" s="255"/>
      <c r="G44" s="273"/>
      <c r="H44" s="285">
        <f>SUM(H45:H48)</f>
        <v>1188831</v>
      </c>
      <c r="I44" s="285">
        <f>SUM(I45:I48)</f>
        <v>377711</v>
      </c>
      <c r="J44" s="18"/>
    </row>
    <row r="45" spans="1:10" customFormat="1" ht="15.75" x14ac:dyDescent="0.25">
      <c r="A45" s="247"/>
      <c r="B45" s="254"/>
      <c r="C45" s="272"/>
      <c r="D45" s="277" t="s">
        <v>194</v>
      </c>
      <c r="E45" s="255"/>
      <c r="F45" s="255"/>
      <c r="G45" s="273"/>
      <c r="H45" s="275"/>
      <c r="I45" s="275">
        <v>2355</v>
      </c>
      <c r="J45" s="18"/>
    </row>
    <row r="46" spans="1:10" customFormat="1" ht="15.75" x14ac:dyDescent="0.25">
      <c r="A46" s="247"/>
      <c r="B46" s="254"/>
      <c r="C46" s="272"/>
      <c r="D46" s="277" t="s">
        <v>195</v>
      </c>
      <c r="E46" s="255"/>
      <c r="F46" s="255"/>
      <c r="G46" s="273"/>
      <c r="H46" s="275"/>
      <c r="I46" s="275"/>
      <c r="J46" s="18"/>
    </row>
    <row r="47" spans="1:10" customFormat="1" ht="15.75" x14ac:dyDescent="0.25">
      <c r="A47" s="247"/>
      <c r="B47" s="254"/>
      <c r="C47" s="272"/>
      <c r="D47" s="277" t="s">
        <v>196</v>
      </c>
      <c r="E47" s="255"/>
      <c r="F47" s="255"/>
      <c r="G47" s="273"/>
      <c r="H47" s="275">
        <f>(ROUND('[1]K-Z Çalışma'!F143,0))*-1</f>
        <v>1188831</v>
      </c>
      <c r="I47" s="275">
        <v>375356</v>
      </c>
      <c r="J47" s="18"/>
    </row>
    <row r="48" spans="1:10" customFormat="1" ht="14.25" customHeight="1" x14ac:dyDescent="0.25">
      <c r="A48" s="247"/>
      <c r="B48" s="254"/>
      <c r="C48" s="272"/>
      <c r="D48" s="277" t="s">
        <v>197</v>
      </c>
      <c r="E48" s="255"/>
      <c r="F48" s="255"/>
      <c r="G48" s="273"/>
      <c r="H48" s="275"/>
      <c r="I48" s="275"/>
      <c r="J48" s="18"/>
    </row>
    <row r="49" spans="1:10" customFormat="1" ht="15.75" x14ac:dyDescent="0.25">
      <c r="A49" s="247"/>
      <c r="B49" s="254"/>
      <c r="C49" s="269" t="s">
        <v>96</v>
      </c>
      <c r="D49" s="255" t="s">
        <v>198</v>
      </c>
      <c r="E49" s="255"/>
      <c r="F49" s="255"/>
      <c r="G49" s="273"/>
      <c r="H49" s="275"/>
      <c r="I49" s="275"/>
      <c r="J49" s="18"/>
    </row>
    <row r="50" spans="1:10" customFormat="1" ht="15.75" x14ac:dyDescent="0.25">
      <c r="A50" s="247"/>
      <c r="B50" s="254"/>
      <c r="C50" s="269" t="s">
        <v>98</v>
      </c>
      <c r="D50" s="277" t="s">
        <v>199</v>
      </c>
      <c r="E50" s="255"/>
      <c r="F50" s="255"/>
      <c r="G50" s="286" t="s">
        <v>38</v>
      </c>
      <c r="H50" s="275">
        <f>(ROUND('[1]K-Z Çalışma'!F150,0))*-1</f>
        <v>109819</v>
      </c>
      <c r="I50" s="275">
        <v>87962</v>
      </c>
      <c r="J50" s="18"/>
    </row>
    <row r="51" spans="1:10" customFormat="1" ht="16.5" thickBot="1" x14ac:dyDescent="0.3">
      <c r="A51" s="247"/>
      <c r="B51" s="254" t="s">
        <v>28</v>
      </c>
      <c r="C51" s="287" t="s">
        <v>200</v>
      </c>
      <c r="D51" s="255"/>
      <c r="E51" s="255"/>
      <c r="F51" s="255"/>
      <c r="G51" s="288"/>
      <c r="H51" s="289">
        <f>+H9-H29</f>
        <v>34059670</v>
      </c>
      <c r="I51" s="289">
        <f>+I9-I29</f>
        <v>35098411</v>
      </c>
      <c r="J51" s="18"/>
    </row>
    <row r="52" spans="1:10" customFormat="1" ht="6" customHeight="1" thickTop="1" x14ac:dyDescent="0.25">
      <c r="A52" s="247"/>
      <c r="B52" s="254"/>
      <c r="C52" s="287"/>
      <c r="D52" s="255"/>
      <c r="E52" s="255"/>
      <c r="F52" s="255"/>
      <c r="G52" s="290"/>
      <c r="H52" s="281"/>
      <c r="I52" s="281"/>
      <c r="J52" s="18"/>
    </row>
    <row r="53" spans="1:10" customFormat="1" ht="16.5" thickBot="1" x14ac:dyDescent="0.3">
      <c r="A53" s="247"/>
      <c r="B53" s="254" t="s">
        <v>36</v>
      </c>
      <c r="C53" s="259" t="s">
        <v>201</v>
      </c>
      <c r="D53" s="255"/>
      <c r="E53" s="255"/>
      <c r="F53" s="255"/>
      <c r="G53" s="283" t="s">
        <v>22</v>
      </c>
      <c r="H53" s="268">
        <f>+H54+H58+H59+H60+H61+H62</f>
        <v>108409536</v>
      </c>
      <c r="I53" s="268">
        <f>+I54+I58+I59+I60+I61+I62</f>
        <v>18700256</v>
      </c>
      <c r="J53" s="18"/>
    </row>
    <row r="54" spans="1:10" customFormat="1" ht="15.75" x14ac:dyDescent="0.25">
      <c r="A54" s="247"/>
      <c r="B54" s="254"/>
      <c r="C54" s="269" t="s">
        <v>14</v>
      </c>
      <c r="D54" s="255" t="s">
        <v>202</v>
      </c>
      <c r="E54" s="255"/>
      <c r="F54" s="255"/>
      <c r="G54" s="270"/>
      <c r="H54" s="284">
        <f>SUM(H55:H57)</f>
        <v>18100392</v>
      </c>
      <c r="I54" s="284">
        <f>SUM(I55:I57)</f>
        <v>15983431</v>
      </c>
      <c r="J54" s="18"/>
    </row>
    <row r="55" spans="1:10" customFormat="1" ht="15.75" x14ac:dyDescent="0.25">
      <c r="A55" s="247"/>
      <c r="B55" s="254"/>
      <c r="C55" s="272"/>
      <c r="D55" s="255" t="s">
        <v>203</v>
      </c>
      <c r="E55" s="255"/>
      <c r="F55" s="255"/>
      <c r="G55" s="273"/>
      <c r="H55" s="275">
        <f>ROUND('[1]K-Z Çalışma'!F177,0)</f>
        <v>620412</v>
      </c>
      <c r="I55" s="275">
        <v>523703</v>
      </c>
      <c r="J55" s="18"/>
    </row>
    <row r="56" spans="1:10" customFormat="1" ht="15.75" x14ac:dyDescent="0.25">
      <c r="A56" s="247"/>
      <c r="B56" s="254"/>
      <c r="C56" s="272"/>
      <c r="D56" s="255" t="s">
        <v>204</v>
      </c>
      <c r="E56" s="255"/>
      <c r="F56" s="255"/>
      <c r="G56" s="273"/>
      <c r="H56" s="275">
        <f>ROUND('[1]K-Z Çalışma'!F183,0)</f>
        <v>533040</v>
      </c>
      <c r="I56" s="275">
        <v>443434</v>
      </c>
      <c r="J56" s="18"/>
    </row>
    <row r="57" spans="1:10" customFormat="1" ht="15.75" x14ac:dyDescent="0.25">
      <c r="A57" s="247"/>
      <c r="B57" s="254"/>
      <c r="C57" s="272"/>
      <c r="D57" s="255" t="s">
        <v>205</v>
      </c>
      <c r="E57" s="255"/>
      <c r="F57" s="255"/>
      <c r="G57" s="273"/>
      <c r="H57" s="275">
        <f>ROUND('[1]K-Z Çalışma'!F217,0)</f>
        <v>16946940</v>
      </c>
      <c r="I57" s="275">
        <v>15016294</v>
      </c>
      <c r="J57" s="18"/>
    </row>
    <row r="58" spans="1:10" customFormat="1" ht="15.75" x14ac:dyDescent="0.25">
      <c r="A58" s="247"/>
      <c r="B58" s="254"/>
      <c r="C58" s="269" t="s">
        <v>16</v>
      </c>
      <c r="D58" s="277" t="s">
        <v>206</v>
      </c>
      <c r="E58" s="255"/>
      <c r="F58" s="255"/>
      <c r="G58" s="273"/>
      <c r="H58" s="275"/>
      <c r="I58" s="275"/>
      <c r="J58" s="18"/>
    </row>
    <row r="59" spans="1:10" customFormat="1" ht="15.75" x14ac:dyDescent="0.25">
      <c r="A59" s="247"/>
      <c r="B59" s="254"/>
      <c r="C59" s="269" t="s">
        <v>18</v>
      </c>
      <c r="D59" s="255" t="s">
        <v>207</v>
      </c>
      <c r="E59" s="255"/>
      <c r="F59" s="255"/>
      <c r="G59" s="273"/>
      <c r="H59" s="285">
        <f>ROUND('[1]K-Z Çalışma'!F224,0)</f>
        <v>85508879</v>
      </c>
      <c r="I59" s="285">
        <v>559276</v>
      </c>
      <c r="J59" s="18"/>
    </row>
    <row r="60" spans="1:10" customFormat="1" ht="15.75" x14ac:dyDescent="0.25">
      <c r="A60" s="247"/>
      <c r="B60" s="254"/>
      <c r="C60" s="269" t="s">
        <v>34</v>
      </c>
      <c r="D60" s="277" t="s">
        <v>208</v>
      </c>
      <c r="E60" s="255"/>
      <c r="F60" s="255"/>
      <c r="G60" s="273"/>
      <c r="H60" s="275"/>
      <c r="I60" s="275"/>
      <c r="J60" s="18"/>
    </row>
    <row r="61" spans="1:10" customFormat="1" ht="15.75" x14ac:dyDescent="0.25">
      <c r="A61" s="247"/>
      <c r="B61" s="254"/>
      <c r="C61" s="269" t="s">
        <v>96</v>
      </c>
      <c r="D61" s="255" t="s">
        <v>209</v>
      </c>
      <c r="E61" s="255"/>
      <c r="F61" s="255"/>
      <c r="G61" s="273"/>
      <c r="H61" s="275"/>
      <c r="I61" s="275"/>
      <c r="J61" s="18"/>
    </row>
    <row r="62" spans="1:10" customFormat="1" ht="15.75" x14ac:dyDescent="0.25">
      <c r="A62" s="247"/>
      <c r="B62" s="254"/>
      <c r="C62" s="269" t="s">
        <v>98</v>
      </c>
      <c r="D62" s="277" t="s">
        <v>210</v>
      </c>
      <c r="E62" s="255"/>
      <c r="F62" s="255"/>
      <c r="G62" s="279" t="s">
        <v>38</v>
      </c>
      <c r="H62" s="285">
        <f>ROUND('[1]K-Z Çalışma'!F233,0)</f>
        <v>4800265</v>
      </c>
      <c r="I62" s="285">
        <v>2157549</v>
      </c>
      <c r="J62" s="18"/>
    </row>
    <row r="63" spans="1:10" customFormat="1" ht="7.5" customHeight="1" x14ac:dyDescent="0.25">
      <c r="A63" s="247"/>
      <c r="B63" s="254"/>
      <c r="C63" s="272"/>
      <c r="D63" s="255"/>
      <c r="E63" s="255"/>
      <c r="F63" s="255"/>
      <c r="G63" s="280"/>
      <c r="H63" s="281"/>
      <c r="I63" s="281"/>
      <c r="J63" s="18"/>
    </row>
    <row r="64" spans="1:10" customFormat="1" ht="16.5" thickBot="1" x14ac:dyDescent="0.3">
      <c r="A64" s="247"/>
      <c r="B64" s="254" t="s">
        <v>41</v>
      </c>
      <c r="C64" s="259" t="s">
        <v>211</v>
      </c>
      <c r="D64" s="255"/>
      <c r="E64" s="255"/>
      <c r="F64" s="255"/>
      <c r="G64" s="283" t="s">
        <v>22</v>
      </c>
      <c r="H64" s="268">
        <f>+H65+H69+H70+H71+H72+H73+H74+H75+H76+H77+H78+H79</f>
        <v>127859355</v>
      </c>
      <c r="I64" s="268">
        <f>+I65+I69+I70+I71+I72+I73+I74+I75+I76+I77+I78+I79</f>
        <v>32182367</v>
      </c>
      <c r="J64" s="18"/>
    </row>
    <row r="65" spans="1:10" customFormat="1" ht="15.75" x14ac:dyDescent="0.25">
      <c r="A65" s="247"/>
      <c r="B65" s="254"/>
      <c r="C65" s="269" t="s">
        <v>14</v>
      </c>
      <c r="D65" s="277" t="s">
        <v>212</v>
      </c>
      <c r="E65" s="255"/>
      <c r="F65" s="255"/>
      <c r="G65" s="270"/>
      <c r="H65" s="284">
        <f>(H66+H67+H68)</f>
        <v>244563</v>
      </c>
      <c r="I65" s="284">
        <f>(I66+I67+I68)</f>
        <v>225576</v>
      </c>
      <c r="J65" s="18"/>
    </row>
    <row r="66" spans="1:10" customFormat="1" ht="15.75" x14ac:dyDescent="0.25">
      <c r="A66" s="247"/>
      <c r="B66" s="254"/>
      <c r="C66" s="272"/>
      <c r="D66" s="277" t="s">
        <v>213</v>
      </c>
      <c r="E66" s="255"/>
      <c r="F66" s="255"/>
      <c r="G66" s="280"/>
      <c r="H66" s="291"/>
      <c r="I66" s="291"/>
      <c r="J66" s="18"/>
    </row>
    <row r="67" spans="1:10" customFormat="1" ht="15.75" x14ac:dyDescent="0.25">
      <c r="A67" s="247"/>
      <c r="B67" s="254"/>
      <c r="C67" s="272"/>
      <c r="D67" s="277" t="s">
        <v>214</v>
      </c>
      <c r="E67" s="255"/>
      <c r="F67" s="255"/>
      <c r="G67" s="273"/>
      <c r="H67" s="275"/>
      <c r="I67" s="275"/>
      <c r="J67" s="18"/>
    </row>
    <row r="68" spans="1:10" customFormat="1" ht="15.75" x14ac:dyDescent="0.25">
      <c r="A68" s="247"/>
      <c r="B68" s="254"/>
      <c r="C68" s="272"/>
      <c r="D68" s="255" t="s">
        <v>205</v>
      </c>
      <c r="E68" s="255"/>
      <c r="F68" s="255"/>
      <c r="G68" s="273"/>
      <c r="H68" s="274">
        <f>(ROUND('[1]K-Z Çalışma'!F244,0))*-1</f>
        <v>244563</v>
      </c>
      <c r="I68" s="275">
        <v>225576</v>
      </c>
      <c r="J68" s="18"/>
    </row>
    <row r="69" spans="1:10" customFormat="1" ht="15.75" x14ac:dyDescent="0.25">
      <c r="A69" s="247"/>
      <c r="B69" s="254"/>
      <c r="C69" s="269" t="s">
        <v>16</v>
      </c>
      <c r="D69" s="277" t="s">
        <v>215</v>
      </c>
      <c r="E69" s="255"/>
      <c r="F69" s="255"/>
      <c r="G69" s="273"/>
      <c r="H69" s="285">
        <v>0</v>
      </c>
      <c r="I69" s="285">
        <v>0</v>
      </c>
      <c r="J69" s="18"/>
    </row>
    <row r="70" spans="1:10" customFormat="1" ht="15.75" x14ac:dyDescent="0.25">
      <c r="A70" s="247"/>
      <c r="B70" s="254"/>
      <c r="C70" s="269" t="s">
        <v>18</v>
      </c>
      <c r="D70" s="277" t="s">
        <v>216</v>
      </c>
      <c r="E70" s="255"/>
      <c r="F70" s="255"/>
      <c r="G70" s="273"/>
      <c r="H70" s="285">
        <v>91025489</v>
      </c>
      <c r="I70" s="285">
        <v>14727</v>
      </c>
      <c r="J70" s="18"/>
    </row>
    <row r="71" spans="1:10" customFormat="1" ht="15.75" x14ac:dyDescent="0.25">
      <c r="A71" s="247"/>
      <c r="B71" s="254"/>
      <c r="C71" s="269" t="s">
        <v>34</v>
      </c>
      <c r="D71" s="255" t="s">
        <v>217</v>
      </c>
      <c r="E71" s="255"/>
      <c r="F71" s="255"/>
      <c r="G71" s="273"/>
      <c r="H71" s="284">
        <f>(ROUND('[1]K-Z Çalışma'!F318,0))*-1</f>
        <v>10816710</v>
      </c>
      <c r="I71" s="285">
        <v>9258098</v>
      </c>
      <c r="J71" s="18"/>
    </row>
    <row r="72" spans="1:10" customFormat="1" ht="15.75" x14ac:dyDescent="0.25">
      <c r="A72" s="247"/>
      <c r="B72" s="254"/>
      <c r="C72" s="269" t="s">
        <v>96</v>
      </c>
      <c r="D72" s="255" t="s">
        <v>218</v>
      </c>
      <c r="E72" s="255"/>
      <c r="F72" s="255"/>
      <c r="G72" s="273"/>
      <c r="H72" s="284"/>
      <c r="I72" s="284"/>
      <c r="J72" s="18"/>
    </row>
    <row r="73" spans="1:10" customFormat="1" ht="15.75" x14ac:dyDescent="0.25">
      <c r="A73" s="247"/>
      <c r="B73" s="254"/>
      <c r="C73" s="269" t="s">
        <v>98</v>
      </c>
      <c r="D73" s="255" t="s">
        <v>219</v>
      </c>
      <c r="E73" s="255"/>
      <c r="F73" s="255"/>
      <c r="G73" s="273"/>
      <c r="H73" s="284">
        <f>(ROUND('[1]K-Z Çalışma'!F329,0))*-1</f>
        <v>1635995</v>
      </c>
      <c r="I73" s="284">
        <v>1291310</v>
      </c>
      <c r="J73" s="18"/>
    </row>
    <row r="74" spans="1:10" customFormat="1" ht="15.75" x14ac:dyDescent="0.25">
      <c r="A74" s="247"/>
      <c r="B74" s="254"/>
      <c r="C74" s="269" t="s">
        <v>220</v>
      </c>
      <c r="D74" s="255" t="s">
        <v>221</v>
      </c>
      <c r="E74" s="255"/>
      <c r="F74" s="255"/>
      <c r="G74" s="273"/>
      <c r="H74" s="284">
        <f>(ROUND('[1]K-Z Çalışma'!F338,0))*-1</f>
        <v>1372887</v>
      </c>
      <c r="I74" s="284">
        <v>1407979</v>
      </c>
      <c r="J74" s="18"/>
    </row>
    <row r="75" spans="1:10" customFormat="1" ht="15.75" x14ac:dyDescent="0.25">
      <c r="A75" s="247"/>
      <c r="B75" s="254"/>
      <c r="C75" s="269" t="s">
        <v>222</v>
      </c>
      <c r="D75" s="255" t="s">
        <v>223</v>
      </c>
      <c r="E75" s="255"/>
      <c r="F75" s="255"/>
      <c r="G75" s="273"/>
      <c r="H75" s="284">
        <f>(ROUND('[1]K-Z Çalışma'!F354,0))*-1</f>
        <v>525170</v>
      </c>
      <c r="I75" s="284">
        <v>386340</v>
      </c>
      <c r="J75" s="18"/>
    </row>
    <row r="76" spans="1:10" customFormat="1" ht="15.75" x14ac:dyDescent="0.25">
      <c r="A76" s="247"/>
      <c r="B76" s="254"/>
      <c r="C76" s="269" t="s">
        <v>224</v>
      </c>
      <c r="D76" s="255" t="s">
        <v>225</v>
      </c>
      <c r="E76" s="255"/>
      <c r="F76" s="255"/>
      <c r="G76" s="273"/>
      <c r="H76" s="284"/>
      <c r="I76" s="284"/>
      <c r="J76" s="18"/>
    </row>
    <row r="77" spans="1:10" customFormat="1" ht="15.75" x14ac:dyDescent="0.25">
      <c r="A77" s="247"/>
      <c r="B77" s="254"/>
      <c r="C77" s="269" t="s">
        <v>226</v>
      </c>
      <c r="D77" s="255" t="s">
        <v>227</v>
      </c>
      <c r="E77" s="255"/>
      <c r="F77" s="255"/>
      <c r="G77" s="279" t="s">
        <v>30</v>
      </c>
      <c r="H77" s="284">
        <f>(ROUND('[1]K-Z Çalışma'!F365,0))*-1</f>
        <v>6661814</v>
      </c>
      <c r="I77" s="284">
        <v>6704342</v>
      </c>
      <c r="J77" s="18"/>
    </row>
    <row r="78" spans="1:10" customFormat="1" ht="15.75" x14ac:dyDescent="0.25">
      <c r="A78" s="247"/>
      <c r="B78" s="254"/>
      <c r="C78" s="269" t="s">
        <v>228</v>
      </c>
      <c r="D78" s="255" t="s">
        <v>229</v>
      </c>
      <c r="E78" s="255"/>
      <c r="F78" s="255"/>
      <c r="G78" s="279" t="s">
        <v>30</v>
      </c>
      <c r="H78" s="284">
        <f>(ROUND('[1]K-Z Çalışma'!F373,0))*-1</f>
        <v>993430</v>
      </c>
      <c r="I78" s="284">
        <v>902306</v>
      </c>
      <c r="J78" s="18"/>
    </row>
    <row r="79" spans="1:10" customFormat="1" ht="15.75" x14ac:dyDescent="0.25">
      <c r="A79" s="247"/>
      <c r="B79" s="254"/>
      <c r="C79" s="269" t="s">
        <v>230</v>
      </c>
      <c r="D79" s="277" t="s">
        <v>231</v>
      </c>
      <c r="E79" s="255"/>
      <c r="F79" s="255"/>
      <c r="G79" s="279" t="s">
        <v>38</v>
      </c>
      <c r="H79" s="292">
        <f>('[1]Ek bilgi '!I94)</f>
        <v>14583297</v>
      </c>
      <c r="I79" s="292">
        <v>11991689</v>
      </c>
      <c r="J79" s="18"/>
    </row>
    <row r="80" spans="1:10" customFormat="1" ht="21.75" customHeight="1" thickBot="1" x14ac:dyDescent="0.3">
      <c r="A80" s="247"/>
      <c r="B80" s="254" t="s">
        <v>50</v>
      </c>
      <c r="C80" s="287" t="s">
        <v>232</v>
      </c>
      <c r="D80" s="255"/>
      <c r="E80" s="255"/>
      <c r="F80" s="255"/>
      <c r="G80" s="288"/>
      <c r="H80" s="289">
        <f>H53-H64</f>
        <v>-19449819</v>
      </c>
      <c r="I80" s="289">
        <f>I53-I64</f>
        <v>-13482111</v>
      </c>
      <c r="J80" s="18"/>
    </row>
    <row r="81" spans="1:14" customFormat="1" ht="7.5" customHeight="1" thickTop="1" x14ac:dyDescent="0.25">
      <c r="A81" s="247"/>
      <c r="B81" s="254"/>
      <c r="C81" s="287"/>
      <c r="D81" s="255"/>
      <c r="E81" s="255"/>
      <c r="F81" s="255"/>
      <c r="G81" s="280"/>
      <c r="H81" s="293"/>
      <c r="I81" s="293"/>
      <c r="J81" s="18"/>
      <c r="K81" s="3"/>
      <c r="L81" s="252"/>
      <c r="M81" s="253"/>
      <c r="N81" s="253"/>
    </row>
    <row r="82" spans="1:14" customFormat="1" ht="16.5" thickBot="1" x14ac:dyDescent="0.3">
      <c r="A82" s="247"/>
      <c r="B82" s="254" t="s">
        <v>54</v>
      </c>
      <c r="C82" s="259" t="s">
        <v>233</v>
      </c>
      <c r="D82" s="255"/>
      <c r="E82" s="255"/>
      <c r="F82" s="255"/>
      <c r="G82" s="288"/>
      <c r="H82" s="289">
        <f>H51+H80</f>
        <v>14609851</v>
      </c>
      <c r="I82" s="289">
        <f>I51+I80</f>
        <v>21616300</v>
      </c>
      <c r="J82" s="18"/>
      <c r="K82" s="3"/>
      <c r="L82" s="252"/>
      <c r="M82" s="253"/>
      <c r="N82" s="252"/>
    </row>
    <row r="83" spans="1:14" customFormat="1" ht="22.5" customHeight="1" thickTop="1" thickBot="1" x14ac:dyDescent="0.3">
      <c r="A83" s="247"/>
      <c r="B83" s="254" t="s">
        <v>58</v>
      </c>
      <c r="C83" s="287" t="s">
        <v>234</v>
      </c>
      <c r="D83" s="255"/>
      <c r="E83" s="255"/>
      <c r="F83" s="294"/>
      <c r="G83" s="283"/>
      <c r="H83" s="268">
        <f>-'[1]K-Z Çalışma'!E366</f>
        <v>4242816.1100000003</v>
      </c>
      <c r="I83" s="268">
        <v>5148382</v>
      </c>
      <c r="J83" s="18"/>
      <c r="K83" s="3"/>
      <c r="L83" s="252"/>
      <c r="M83" s="276"/>
      <c r="N83" s="252"/>
    </row>
    <row r="84" spans="1:14" customFormat="1" ht="21.75" customHeight="1" thickBot="1" x14ac:dyDescent="0.3">
      <c r="A84" s="247"/>
      <c r="B84" s="254" t="s">
        <v>60</v>
      </c>
      <c r="C84" s="259" t="s">
        <v>235</v>
      </c>
      <c r="D84" s="255"/>
      <c r="E84" s="255"/>
      <c r="F84" s="255"/>
      <c r="G84" s="288"/>
      <c r="H84" s="289">
        <f>H82-H83</f>
        <v>10367034.890000001</v>
      </c>
      <c r="I84" s="289">
        <f>I82-I83</f>
        <v>16467918</v>
      </c>
      <c r="J84" s="295"/>
      <c r="K84" s="3"/>
      <c r="L84" s="252"/>
      <c r="M84" s="276"/>
      <c r="N84" s="252"/>
    </row>
    <row r="85" spans="1:14" customFormat="1" ht="8.25" customHeight="1" thickTop="1" thickBot="1" x14ac:dyDescent="0.35">
      <c r="A85" s="247"/>
      <c r="B85" s="254"/>
      <c r="C85" s="263"/>
      <c r="D85" s="264"/>
      <c r="E85" s="255"/>
      <c r="F85" s="255"/>
      <c r="G85" s="296"/>
      <c r="H85" s="22"/>
      <c r="I85" s="22"/>
      <c r="J85" s="262"/>
      <c r="K85" s="3"/>
      <c r="L85" s="252"/>
      <c r="M85" s="253"/>
      <c r="N85" s="252"/>
    </row>
    <row r="86" spans="1:14" customFormat="1" ht="8.25" customHeight="1" thickTop="1" thickBot="1" x14ac:dyDescent="0.3">
      <c r="A86" s="247"/>
      <c r="B86" s="297"/>
      <c r="C86" s="297"/>
      <c r="D86" s="297"/>
      <c r="E86" s="297"/>
      <c r="F86" s="297"/>
      <c r="G86" s="297"/>
      <c r="H86" s="297"/>
      <c r="I86" s="297"/>
      <c r="J86" s="298"/>
      <c r="K86" s="3"/>
      <c r="L86" s="252"/>
      <c r="M86" s="253"/>
      <c r="N86" s="252"/>
    </row>
    <row r="87" spans="1:14" customFormat="1" ht="9.75" customHeight="1" thickTop="1" x14ac:dyDescent="0.25">
      <c r="A87" s="247"/>
      <c r="B87" s="299"/>
      <c r="C87" s="300"/>
      <c r="D87" s="247"/>
      <c r="E87" s="247"/>
      <c r="F87" s="247"/>
      <c r="G87" s="301"/>
      <c r="H87" s="5"/>
      <c r="I87" s="5"/>
      <c r="J87" s="11"/>
      <c r="K87" s="3"/>
      <c r="L87" s="252"/>
      <c r="M87" s="253"/>
      <c r="N87" s="252"/>
    </row>
    <row r="88" spans="1:14" customFormat="1" ht="15.95" customHeight="1" x14ac:dyDescent="0.25">
      <c r="A88" s="247"/>
      <c r="B88" s="299"/>
      <c r="C88" s="300"/>
      <c r="D88" s="247"/>
      <c r="E88" s="247"/>
      <c r="F88" s="247"/>
      <c r="G88" s="301"/>
      <c r="H88" s="5"/>
      <c r="I88" s="5"/>
      <c r="J88" s="11"/>
      <c r="K88" s="3"/>
      <c r="L88" s="252"/>
      <c r="M88" s="253"/>
      <c r="N88" s="252"/>
    </row>
    <row r="89" spans="1:14" customFormat="1" ht="15.95" customHeight="1" x14ac:dyDescent="0.25">
      <c r="A89" s="247"/>
      <c r="B89" s="299"/>
      <c r="C89" s="300"/>
      <c r="D89" s="247"/>
      <c r="E89" s="247"/>
      <c r="F89" s="247"/>
      <c r="G89" s="301"/>
      <c r="H89" s="5"/>
      <c r="I89" s="5"/>
      <c r="J89" s="11"/>
      <c r="K89" s="3"/>
      <c r="L89" s="252"/>
      <c r="M89" s="253"/>
      <c r="N89" s="252"/>
    </row>
    <row r="90" spans="1:14" customFormat="1" ht="15.95" customHeight="1" x14ac:dyDescent="0.35">
      <c r="A90" s="247"/>
      <c r="B90" s="314"/>
      <c r="C90" s="315"/>
      <c r="D90" s="315"/>
      <c r="E90" s="247"/>
      <c r="F90" s="247"/>
      <c r="G90" s="314"/>
      <c r="H90" s="316"/>
      <c r="I90" s="316"/>
      <c r="J90" s="316"/>
      <c r="K90" s="3"/>
      <c r="L90" s="252"/>
      <c r="M90" s="253"/>
      <c r="N90" s="252"/>
    </row>
    <row r="91" spans="1:14" customFormat="1" ht="18.75" customHeight="1" x14ac:dyDescent="0.35">
      <c r="A91" s="247"/>
      <c r="B91" s="314"/>
      <c r="C91" s="315"/>
      <c r="D91" s="315"/>
      <c r="E91" s="247"/>
      <c r="F91" s="247"/>
      <c r="G91" s="306"/>
      <c r="H91" s="316"/>
      <c r="I91" s="316"/>
      <c r="J91" s="316"/>
      <c r="K91" s="3"/>
      <c r="L91" s="252"/>
      <c r="M91" s="253"/>
      <c r="N91" s="252"/>
    </row>
    <row r="92" spans="1:14" customFormat="1" ht="39" customHeight="1" x14ac:dyDescent="0.3">
      <c r="A92" s="247"/>
      <c r="B92" s="317"/>
      <c r="C92" s="318"/>
      <c r="D92" s="318"/>
      <c r="E92" s="247"/>
      <c r="F92" s="247"/>
      <c r="G92" s="306"/>
      <c r="H92" s="316"/>
      <c r="I92" s="316"/>
      <c r="J92" s="316"/>
      <c r="K92" s="3"/>
      <c r="L92" s="252"/>
      <c r="M92" s="253"/>
      <c r="N92" s="252"/>
    </row>
    <row r="93" spans="1:14" customFormat="1" ht="21" customHeight="1" x14ac:dyDescent="0.25">
      <c r="B93" s="302"/>
      <c r="G93" s="303"/>
      <c r="H93" s="3"/>
      <c r="I93" s="3"/>
      <c r="J93" s="3"/>
      <c r="K93" s="3"/>
      <c r="L93" s="252"/>
      <c r="M93" s="253"/>
      <c r="N93" s="252"/>
    </row>
    <row r="94" spans="1:14" customFormat="1" ht="15.95" customHeight="1" x14ac:dyDescent="0.25">
      <c r="B94" s="302"/>
      <c r="G94" s="303"/>
      <c r="H94" s="3"/>
      <c r="I94" s="3"/>
      <c r="J94" s="3"/>
      <c r="K94" s="3"/>
      <c r="L94" s="252"/>
      <c r="M94" s="253"/>
      <c r="N94" s="252"/>
    </row>
    <row r="95" spans="1:14" customFormat="1" ht="21" customHeight="1" x14ac:dyDescent="0.25">
      <c r="B95" s="302"/>
      <c r="G95" s="303"/>
      <c r="H95" s="3"/>
      <c r="I95" s="3"/>
      <c r="J95" s="3"/>
      <c r="K95" s="3"/>
      <c r="L95" s="252"/>
      <c r="M95" s="253"/>
      <c r="N95" s="252"/>
    </row>
    <row r="96" spans="1:14" customFormat="1" ht="15.95" customHeight="1" x14ac:dyDescent="0.25">
      <c r="B96" s="302"/>
      <c r="G96" s="303"/>
      <c r="H96" s="3"/>
      <c r="I96" s="3"/>
      <c r="J96" s="3"/>
      <c r="K96" s="3"/>
      <c r="L96" s="252"/>
      <c r="M96" s="253"/>
      <c r="N96" s="252"/>
    </row>
    <row r="98" spans="1:12" customFormat="1" ht="20.25" x14ac:dyDescent="0.3">
      <c r="A98" s="313" t="s">
        <v>236</v>
      </c>
      <c r="B98" s="313"/>
      <c r="C98" s="313"/>
      <c r="D98" s="313"/>
      <c r="E98" s="313"/>
      <c r="F98" s="313"/>
      <c r="G98" s="313"/>
      <c r="H98" s="313"/>
      <c r="I98" s="313"/>
      <c r="J98" s="313"/>
      <c r="K98" s="313"/>
      <c r="L98" s="313"/>
    </row>
  </sheetData>
  <mergeCells count="7">
    <mergeCell ref="A98:L98"/>
    <mergeCell ref="B90:D90"/>
    <mergeCell ref="G90:J90"/>
    <mergeCell ref="B91:D91"/>
    <mergeCell ref="G91:J91"/>
    <mergeCell ref="B92:D92"/>
    <mergeCell ref="G92:J9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Aktif</vt:lpstr>
      <vt:lpstr>Pasif</vt:lpstr>
      <vt:lpstr>KZ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2016-05-05T11:10:53Z</dcterms:modified>
</cp:coreProperties>
</file>